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<sst xmlns="http://schemas.openxmlformats.org/spreadsheetml/2006/main" count="140" uniqueCount="139">
  <si>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Tramo</t>
  </si>
  <si>
    <t>Inicio</t>
  </si>
  <si>
    <t>L (m)</t>
  </si>
  <si>
    <t>S pavimento</t>
  </si>
  <si>
    <t>Dp (hab/ha)</t>
  </si>
  <si>
    <t>C. Harmon</t>
  </si>
  <si>
    <t>Qd/Q lleno</t>
  </si>
  <si>
    <t>V lleno (m/s)</t>
  </si>
  <si>
    <t>V real/V lleno</t>
  </si>
  <si>
    <t>V real (m/s)</t>
  </si>
  <si>
    <t>Observaciones</t>
  </si>
  <si>
    <t>Conex. ilicitas (lps/ha)</t>
  </si>
  <si>
    <t>Factor</t>
  </si>
  <si>
    <t>Dot. (lps/hab/dia)</t>
  </si>
  <si>
    <t>S tuberia</t>
  </si>
  <si>
    <t>Q lleno (lps)</t>
  </si>
  <si>
    <t>Coeficientes</t>
  </si>
  <si>
    <t>Infiltracion (lps/ha)</t>
  </si>
  <si>
    <t>Comercial</t>
  </si>
  <si>
    <t>Industrial</t>
  </si>
  <si>
    <t>1_7</t>
  </si>
  <si>
    <t>Ramal 1</t>
  </si>
  <si>
    <t>80_2</t>
  </si>
  <si>
    <t>2_3</t>
  </si>
  <si>
    <t>3_4</t>
  </si>
  <si>
    <t>5_4</t>
  </si>
  <si>
    <t>4_12</t>
  </si>
  <si>
    <t>12_11</t>
  </si>
  <si>
    <t>10_11</t>
  </si>
  <si>
    <t>14_13</t>
  </si>
  <si>
    <t>13_19</t>
  </si>
  <si>
    <t>22_23</t>
  </si>
  <si>
    <t>23_24</t>
  </si>
  <si>
    <t>25_24</t>
  </si>
  <si>
    <t>24_26</t>
  </si>
  <si>
    <t>28_27</t>
  </si>
  <si>
    <t>27_26</t>
  </si>
  <si>
    <t>26_29</t>
  </si>
  <si>
    <t>31_30</t>
  </si>
  <si>
    <t>30_29</t>
  </si>
  <si>
    <t>34_33</t>
  </si>
  <si>
    <t>33_32</t>
  </si>
  <si>
    <t>32_35</t>
  </si>
  <si>
    <t>37_36</t>
  </si>
  <si>
    <t>36_35</t>
  </si>
  <si>
    <t>35_21</t>
  </si>
  <si>
    <t>Ramal 2</t>
  </si>
  <si>
    <t>Ramal 3</t>
  </si>
  <si>
    <t>39_44</t>
  </si>
  <si>
    <t>44_47</t>
  </si>
  <si>
    <t>47_51</t>
  </si>
  <si>
    <t>51_54</t>
  </si>
  <si>
    <t>54_57</t>
  </si>
  <si>
    <t>81_40</t>
  </si>
  <si>
    <t>40_41</t>
  </si>
  <si>
    <t>41_42</t>
  </si>
  <si>
    <t>82_43</t>
  </si>
  <si>
    <t>43_42</t>
  </si>
  <si>
    <t>42_45</t>
  </si>
  <si>
    <t>83_46</t>
  </si>
  <si>
    <t>46_45</t>
  </si>
  <si>
    <t>45_49</t>
  </si>
  <si>
    <t>84_50</t>
  </si>
  <si>
    <t>50_49</t>
  </si>
  <si>
    <t>49_52</t>
  </si>
  <si>
    <t>85_53</t>
  </si>
  <si>
    <t>53_52</t>
  </si>
  <si>
    <t>52_55</t>
  </si>
  <si>
    <t>Ramal 4</t>
  </si>
  <si>
    <t>62_63</t>
  </si>
  <si>
    <t>63_64</t>
  </si>
  <si>
    <t>64_65</t>
  </si>
  <si>
    <t>67_66</t>
  </si>
  <si>
    <t>66_65</t>
  </si>
  <si>
    <t>65_68</t>
  </si>
  <si>
    <t>70_69</t>
  </si>
  <si>
    <t>69_68</t>
  </si>
  <si>
    <t>68_60</t>
  </si>
  <si>
    <t>60_21</t>
  </si>
  <si>
    <t>71_72</t>
  </si>
  <si>
    <t>72_73</t>
  </si>
  <si>
    <t>74_73</t>
  </si>
  <si>
    <t>73_75</t>
  </si>
  <si>
    <t>76_75</t>
  </si>
  <si>
    <t>75_77</t>
  </si>
  <si>
    <t>77_78</t>
  </si>
  <si>
    <t>58_57</t>
  </si>
  <si>
    <t>57_56</t>
  </si>
  <si>
    <t>56_55</t>
  </si>
  <si>
    <t>55_59</t>
  </si>
  <si>
    <t>59_60</t>
  </si>
  <si>
    <t>17_16</t>
  </si>
  <si>
    <t>16_18</t>
  </si>
  <si>
    <t>18_19</t>
  </si>
  <si>
    <t>19_20</t>
  </si>
  <si>
    <t>20_21</t>
  </si>
  <si>
    <t>21_78</t>
  </si>
  <si>
    <t>78_79</t>
  </si>
  <si>
    <t>Ramal 5</t>
  </si>
  <si>
    <t>Ramal 6</t>
  </si>
  <si>
    <t>Ramal 7</t>
  </si>
  <si>
    <t>Ramal 8</t>
  </si>
  <si>
    <t>Ramal 9</t>
  </si>
  <si>
    <t>NAF (m)</t>
  </si>
  <si>
    <t>125% D (plg)</t>
  </si>
  <si>
    <t>D com. (plg)</t>
  </si>
  <si>
    <t>D (plg)</t>
  </si>
  <si>
    <t>Diametro min. Mty (plg)</t>
  </si>
  <si>
    <t>7_6</t>
  </si>
  <si>
    <t>6_8</t>
  </si>
  <si>
    <t>8_9</t>
  </si>
  <si>
    <t>9_15</t>
  </si>
  <si>
    <t>15_16</t>
  </si>
  <si>
    <t>11_13</t>
  </si>
  <si>
    <t>min</t>
  </si>
  <si>
    <t>max</t>
  </si>
  <si>
    <t>V (m/s)</t>
  </si>
  <si>
    <t>29_32</t>
  </si>
  <si>
    <t>Poblacion</t>
  </si>
  <si>
    <t>Parcial (hab)</t>
  </si>
  <si>
    <t>Acumulada (hab)</t>
  </si>
  <si>
    <t>Area</t>
  </si>
  <si>
    <t>Tributaria (m2)</t>
  </si>
  <si>
    <t>Tributaria (ha)</t>
  </si>
  <si>
    <t>Acumulada (ha)</t>
  </si>
  <si>
    <t>Gasto</t>
  </si>
  <si>
    <t>Diseño (lps)</t>
  </si>
  <si>
    <t>Comercial (lps)</t>
  </si>
  <si>
    <t>Industrial (lps)</t>
  </si>
  <si>
    <t>Ilicito (lps)</t>
  </si>
  <si>
    <t>Infiltracion (lps)</t>
  </si>
  <si>
    <t>Medio Residencial (lps)</t>
  </si>
  <si>
    <t>Maximo Residencial (lps)</t>
  </si>
  <si>
    <t>Cota</t>
  </si>
  <si>
    <t>Terreno</t>
  </si>
  <si>
    <t>Plantilla</t>
  </si>
  <si>
    <t>Profundidad media (m)</t>
  </si>
  <si>
    <t>n (PVC)</t>
  </si>
  <si>
    <t>D com. PVC (plg)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</si>
</sst>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00_-;\-* #,##0.000_-;_-* &quot;-&quot;??_-;_-@_-"/>
    <numFmt numFmtId="192" formatCode="_-* #,##0.0000_-;\-* #,##0.0000_-;_-* &quot;-&quot;??_-;_-@_-"/>
    <numFmt numFmtId="193" formatCode="0.000E+00"/>
    <numFmt numFmtId="194" formatCode="0.0000E+00"/>
    <numFmt numFmtId="195" formatCode="0.00000E+00"/>
    <numFmt numFmtId="196" formatCode="0.000000E+00"/>
    <numFmt numFmtId="197" formatCode="0.0000000E+00"/>
    <numFmt numFmtId="198" formatCode="0.00000000E+00"/>
    <numFmt numFmtId="199" formatCode="0.0E+00"/>
    <numFmt numFmtId="200" formatCode="0E+00"/>
    <numFmt numFmtId="201" formatCode="0.000000000"/>
    <numFmt numFmtId="202" formatCode="_-* #,##0.0000_-;\-* #,##0.0000_-;_-* &quot;-&quot;????_-;_-@_-"/>
    <numFmt numFmtId="203" formatCode="_-* #,##0.00000_-;\-* #,##0.000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88" fontId="0" fillId="0" borderId="0" xfId="0" applyNumberFormat="1" applyFont="1" applyFill="1" applyBorder="1" applyAlignment="1">
      <alignment horizontal="center" wrapText="1"/>
    </xf>
    <xf numFmtId="188" fontId="0" fillId="0" borderId="0" xfId="0" applyNumberFormat="1" applyFont="1" applyFill="1" applyBorder="1" applyAlignment="1">
      <alignment horizontal="center" shrinkToFit="1"/>
    </xf>
    <xf numFmtId="188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2" fontId="0" fillId="0" borderId="0" xfId="0" applyNumberFormat="1" applyFont="1" applyBorder="1" applyAlignment="1">
      <alignment horizontal="center" wrapText="1"/>
    </xf>
    <xf numFmtId="18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89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88" fontId="0" fillId="0" borderId="4" xfId="0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88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88" fontId="0" fillId="2" borderId="5" xfId="0" applyNumberFormat="1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89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88" fontId="0" fillId="2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wrapText="1"/>
    </xf>
    <xf numFmtId="2" fontId="0" fillId="3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188" fontId="0" fillId="0" borderId="8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189" fontId="0" fillId="0" borderId="8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88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89" fontId="0" fillId="0" borderId="4" xfId="0" applyNumberFormat="1" applyFont="1" applyFill="1" applyBorder="1" applyAlignment="1">
      <alignment horizontal="center" wrapText="1"/>
    </xf>
    <xf numFmtId="188" fontId="0" fillId="0" borderId="5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88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88" fontId="0" fillId="0" borderId="4" xfId="0" applyNumberFormat="1" applyFont="1" applyFill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188" fontId="0" fillId="0" borderId="8" xfId="0" applyNumberFormat="1" applyFont="1" applyFill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188" fontId="0" fillId="0" borderId="5" xfId="0" applyNumberFormat="1" applyFont="1" applyFill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4" xfId="0" applyFont="1" applyBorder="1" applyAlignment="1">
      <alignment horizontal="center"/>
    </xf>
    <xf numFmtId="189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shrinkToFit="1"/>
    </xf>
    <xf numFmtId="0" fontId="0" fillId="0" borderId="8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179" fontId="0" fillId="0" borderId="5" xfId="15" applyNumberFormat="1" applyFont="1" applyBorder="1" applyAlignment="1">
      <alignment horizontal="center" wrapText="1"/>
    </xf>
    <xf numFmtId="179" fontId="0" fillId="0" borderId="4" xfId="15" applyNumberFormat="1" applyFont="1" applyBorder="1" applyAlignment="1">
      <alignment horizontal="center" wrapText="1"/>
    </xf>
    <xf numFmtId="179" fontId="0" fillId="0" borderId="8" xfId="15" applyNumberFormat="1" applyFont="1" applyBorder="1" applyAlignment="1">
      <alignment horizontal="center" wrapText="1"/>
    </xf>
    <xf numFmtId="179" fontId="0" fillId="0" borderId="0" xfId="15" applyNumberFormat="1" applyFont="1" applyBorder="1" applyAlignment="1">
      <alignment horizontal="center" wrapText="1"/>
    </xf>
    <xf numFmtId="179" fontId="0" fillId="0" borderId="4" xfId="15" applyNumberFormat="1" applyFont="1" applyFill="1" applyBorder="1" applyAlignment="1">
      <alignment horizontal="center" wrapText="1"/>
    </xf>
    <xf numFmtId="179" fontId="0" fillId="0" borderId="5" xfId="15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  <col min="2" max="2" width="6.7109375" style="0" bestFit="1" customWidth="1"/>
    <col min="3" max="3" width="8.00390625" style="0" bestFit="1" customWidth="1"/>
    <col min="4" max="4" width="11.7109375" style="0" bestFit="1" customWidth="1"/>
    <col min="5" max="5" width="8.57421875" style="0" bestFit="1" customWidth="1"/>
    <col min="6" max="6" width="9.28125" style="0" bestFit="1" customWidth="1"/>
    <col min="7" max="7" width="10.8515625" style="0" bestFit="1" customWidth="1"/>
    <col min="8" max="8" width="8.421875" style="0" bestFit="1" customWidth="1"/>
    <col min="9" max="9" width="10.28125" style="0" bestFit="1" customWidth="1"/>
    <col min="10" max="10" width="10.140625" style="0" bestFit="1" customWidth="1"/>
    <col min="11" max="11" width="10.00390625" style="0" bestFit="1" customWidth="1"/>
    <col min="12" max="12" width="13.00390625" style="0" bestFit="1" customWidth="1"/>
    <col min="13" max="13" width="8.8515625" style="0" bestFit="1" customWidth="1"/>
    <col min="14" max="14" width="9.57421875" style="0" bestFit="1" customWidth="1"/>
    <col min="15" max="15" width="11.00390625" style="0" bestFit="1" customWidth="1"/>
    <col min="16" max="16" width="11.00390625" style="0" customWidth="1"/>
    <col min="17" max="17" width="10.00390625" style="0" bestFit="1" customWidth="1"/>
    <col min="18" max="18" width="6.00390625" style="0" customWidth="1"/>
    <col min="19" max="19" width="8.8515625" style="0" customWidth="1"/>
    <col min="20" max="20" width="9.57421875" style="0" customWidth="1"/>
    <col min="21" max="21" width="7.140625" style="0" bestFit="1" customWidth="1"/>
    <col min="22" max="22" width="8.421875" style="0" customWidth="1"/>
    <col min="23" max="23" width="6.421875" style="0" customWidth="1"/>
    <col min="24" max="24" width="7.57421875" style="0" customWidth="1"/>
    <col min="25" max="25" width="7.140625" style="0" bestFit="1" customWidth="1"/>
    <col min="26" max="26" width="11.140625" style="0" bestFit="1" customWidth="1"/>
    <col min="27" max="27" width="6.8515625" style="0" bestFit="1" customWidth="1"/>
    <col min="28" max="28" width="10.140625" style="0" bestFit="1" customWidth="1"/>
    <col min="29" max="29" width="12.28125" style="0" bestFit="1" customWidth="1"/>
    <col min="30" max="30" width="10.8515625" style="0" bestFit="1" customWidth="1"/>
    <col min="31" max="31" width="8.00390625" style="0" bestFit="1" customWidth="1"/>
    <col min="32" max="32" width="7.57421875" style="0" bestFit="1" customWidth="1"/>
    <col min="33" max="33" width="11.57421875" style="0" bestFit="1" customWidth="1"/>
    <col min="34" max="34" width="14.421875" style="0" bestFit="1" customWidth="1"/>
  </cols>
  <sheetData>
    <row r="1" spans="1:34" ht="12.75">
      <c r="A1" s="43" t="s">
        <v>13</v>
      </c>
      <c r="B1" s="89" t="s">
        <v>12</v>
      </c>
      <c r="C1" s="89" t="s">
        <v>137</v>
      </c>
      <c r="D1" s="43" t="s">
        <v>4</v>
      </c>
      <c r="E1" s="4"/>
      <c r="F1" s="116" t="s">
        <v>107</v>
      </c>
      <c r="G1" s="117"/>
      <c r="H1" s="97" t="s">
        <v>103</v>
      </c>
      <c r="I1" s="10"/>
      <c r="J1" s="112" t="s">
        <v>116</v>
      </c>
      <c r="K1" s="115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9" ht="13.5" thickBot="1">
      <c r="A2" s="40">
        <v>250</v>
      </c>
      <c r="B2" s="43">
        <v>0.85</v>
      </c>
      <c r="C2" s="40">
        <v>0.013</v>
      </c>
      <c r="D2" s="41">
        <v>450</v>
      </c>
      <c r="E2" s="4"/>
      <c r="F2" s="118">
        <v>8</v>
      </c>
      <c r="G2" s="119"/>
      <c r="H2" s="101">
        <v>5</v>
      </c>
      <c r="I2" s="9"/>
      <c r="J2" s="93" t="s">
        <v>114</v>
      </c>
      <c r="K2" s="94" t="s">
        <v>115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2"/>
      <c r="AJ2" s="2"/>
      <c r="AK2" s="2"/>
      <c r="AL2" s="2"/>
      <c r="AM2" s="2"/>
    </row>
    <row r="3" spans="1:39" ht="13.5" thickBot="1">
      <c r="A3" s="28"/>
      <c r="B3" s="28"/>
      <c r="C3" s="28"/>
      <c r="D3" s="30"/>
      <c r="E3" s="7"/>
      <c r="F3" s="28"/>
      <c r="G3" s="28"/>
      <c r="H3" s="29"/>
      <c r="I3" s="9"/>
      <c r="J3" s="95">
        <v>0.6</v>
      </c>
      <c r="K3" s="96">
        <v>3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2"/>
      <c r="AJ3" s="2"/>
      <c r="AK3" s="2"/>
      <c r="AL3" s="2"/>
      <c r="AM3" s="2"/>
    </row>
    <row r="4" spans="1:39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2"/>
      <c r="AJ4" s="2"/>
      <c r="AK4" s="2"/>
      <c r="AL4" s="2"/>
      <c r="AM4" s="2"/>
    </row>
    <row r="5" spans="1:39" ht="13.5" thickBot="1">
      <c r="A5" s="33" t="s">
        <v>0</v>
      </c>
      <c r="B5" s="9"/>
      <c r="C5" s="9"/>
      <c r="D5" s="9"/>
      <c r="E5" s="109" t="s">
        <v>121</v>
      </c>
      <c r="F5" s="110"/>
      <c r="G5" s="110"/>
      <c r="H5" s="109" t="s">
        <v>118</v>
      </c>
      <c r="I5" s="111"/>
      <c r="J5" s="109" t="s">
        <v>16</v>
      </c>
      <c r="K5" s="110"/>
      <c r="L5" s="110"/>
      <c r="M5" s="110"/>
      <c r="N5" s="111"/>
      <c r="O5" s="109" t="s">
        <v>125</v>
      </c>
      <c r="P5" s="110"/>
      <c r="Q5" s="110"/>
      <c r="R5" s="110"/>
      <c r="S5" s="110"/>
      <c r="T5" s="110"/>
      <c r="U5" s="111"/>
      <c r="V5" s="9"/>
      <c r="W5" s="9"/>
      <c r="X5" s="9"/>
      <c r="Y5" s="9"/>
      <c r="Z5" s="9"/>
      <c r="AA5" s="9"/>
      <c r="AB5" s="9"/>
      <c r="AC5" s="9"/>
      <c r="AD5" s="9"/>
      <c r="AE5" s="109" t="s">
        <v>133</v>
      </c>
      <c r="AF5" s="111"/>
      <c r="AG5" s="9"/>
      <c r="AH5" s="9"/>
      <c r="AI5" s="2"/>
      <c r="AJ5" s="2"/>
      <c r="AK5" s="2"/>
      <c r="AL5" s="2"/>
      <c r="AM5" s="2"/>
    </row>
    <row r="6" spans="1:39" ht="39" thickBot="1">
      <c r="A6" s="33" t="s">
        <v>1</v>
      </c>
      <c r="B6" s="33" t="s">
        <v>0</v>
      </c>
      <c r="C6" s="33" t="s">
        <v>2</v>
      </c>
      <c r="D6" s="33" t="s">
        <v>3</v>
      </c>
      <c r="E6" s="33" t="s">
        <v>122</v>
      </c>
      <c r="F6" s="33" t="s">
        <v>123</v>
      </c>
      <c r="G6" s="33" t="s">
        <v>124</v>
      </c>
      <c r="H6" s="33" t="s">
        <v>119</v>
      </c>
      <c r="I6" s="33" t="s">
        <v>120</v>
      </c>
      <c r="J6" s="33" t="s">
        <v>5</v>
      </c>
      <c r="K6" s="33" t="s">
        <v>17</v>
      </c>
      <c r="L6" s="33" t="s">
        <v>11</v>
      </c>
      <c r="M6" s="33" t="s">
        <v>19</v>
      </c>
      <c r="N6" s="33" t="s">
        <v>18</v>
      </c>
      <c r="O6" s="36" t="s">
        <v>131</v>
      </c>
      <c r="P6" s="33" t="s">
        <v>132</v>
      </c>
      <c r="Q6" s="36" t="s">
        <v>130</v>
      </c>
      <c r="R6" s="33" t="s">
        <v>129</v>
      </c>
      <c r="S6" s="33" t="s">
        <v>128</v>
      </c>
      <c r="T6" s="33" t="s">
        <v>127</v>
      </c>
      <c r="U6" s="33" t="s">
        <v>126</v>
      </c>
      <c r="V6" s="33" t="s">
        <v>14</v>
      </c>
      <c r="W6" s="33" t="s">
        <v>106</v>
      </c>
      <c r="X6" s="33" t="s">
        <v>104</v>
      </c>
      <c r="Y6" s="33" t="s">
        <v>105</v>
      </c>
      <c r="Z6" s="33" t="s">
        <v>15</v>
      </c>
      <c r="AA6" s="33" t="s">
        <v>7</v>
      </c>
      <c r="AB6" s="108" t="s">
        <v>6</v>
      </c>
      <c r="AC6" s="33" t="s">
        <v>8</v>
      </c>
      <c r="AD6" s="33" t="s">
        <v>9</v>
      </c>
      <c r="AE6" s="33" t="s">
        <v>134</v>
      </c>
      <c r="AF6" s="36" t="s">
        <v>135</v>
      </c>
      <c r="AG6" s="33" t="s">
        <v>136</v>
      </c>
      <c r="AH6" s="34" t="s">
        <v>10</v>
      </c>
      <c r="AI6" s="35"/>
      <c r="AJ6" s="2"/>
      <c r="AK6" s="2"/>
      <c r="AL6" s="2"/>
      <c r="AM6" s="2"/>
    </row>
    <row r="7" spans="1:39" ht="12.75">
      <c r="A7" s="112" t="s">
        <v>21</v>
      </c>
      <c r="B7" s="49" t="s">
        <v>20</v>
      </c>
      <c r="C7" s="50">
        <v>24.07</v>
      </c>
      <c r="D7" s="51">
        <v>0.01537183215621124</v>
      </c>
      <c r="E7" s="50">
        <v>151.78</v>
      </c>
      <c r="F7" s="52">
        <f aca="true" t="shared" si="0" ref="F7:F70">E7/10000</f>
        <v>0.015178</v>
      </c>
      <c r="G7" s="53">
        <v>0.015178</v>
      </c>
      <c r="H7" s="54">
        <f>F7*$D$2</f>
        <v>6.8301</v>
      </c>
      <c r="I7" s="54">
        <f>G7*$D$2</f>
        <v>6.8301</v>
      </c>
      <c r="J7" s="55">
        <f aca="true" t="shared" si="1" ref="J7:J70">1+(14/(4+(I7/1000)^(1/2)))</f>
        <v>4.429149973158822</v>
      </c>
      <c r="K7" s="56">
        <v>0.5</v>
      </c>
      <c r="L7" s="57">
        <v>0.2</v>
      </c>
      <c r="M7" s="56">
        <v>0</v>
      </c>
      <c r="N7" s="56">
        <v>0</v>
      </c>
      <c r="O7" s="55">
        <f aca="true" t="shared" si="2" ref="O7:O12">I7*$A$2*$B$2/86400</f>
        <v>0.01679856770833333</v>
      </c>
      <c r="P7" s="55">
        <f aca="true" t="shared" si="3" ref="P7:P12">J7*O7</f>
        <v>0.07440337571447121</v>
      </c>
      <c r="Q7" s="55">
        <f aca="true" t="shared" si="4" ref="Q7:Q12">G7*K7</f>
        <v>0.007589</v>
      </c>
      <c r="R7" s="58">
        <f aca="true" t="shared" si="5" ref="R7:R12">G7*L7</f>
        <v>0.0030356000000000003</v>
      </c>
      <c r="S7" s="59">
        <f aca="true" t="shared" si="6" ref="S7:S12">G7*M7</f>
        <v>0</v>
      </c>
      <c r="T7" s="59">
        <f aca="true" t="shared" si="7" ref="T7:T12">G7*N7</f>
        <v>0</v>
      </c>
      <c r="U7" s="102">
        <f aca="true" t="shared" si="8" ref="U7:U62">SUM(P7:T7)</f>
        <v>0.08502797571447121</v>
      </c>
      <c r="V7" s="60">
        <v>0.01537183215621124</v>
      </c>
      <c r="W7" s="54">
        <f aca="true" t="shared" si="9" ref="W7:W12">((($C$2*U7/1000)/(0.3117*(V7^(1/2))))^(3/8))*39.37</f>
        <v>0.7786055671218317</v>
      </c>
      <c r="X7" s="54">
        <f aca="true" t="shared" si="10" ref="X7:X70">1.25*W7</f>
        <v>0.9732569589022897</v>
      </c>
      <c r="Y7" s="61">
        <v>8</v>
      </c>
      <c r="Z7" s="54">
        <f aca="true" t="shared" si="11" ref="Z7:Z70">((0.3117/$C$2)*((Y7/39.37)^(8/3))*(V7^(1/2)))*1000</f>
        <v>42.42499430947958</v>
      </c>
      <c r="AA7" s="55">
        <f>(1/$C$2)*(((Y7/39.37)/4)^(2/3))*(V7^(1/2))</f>
        <v>1.3081649792689272</v>
      </c>
      <c r="AB7" s="58">
        <f aca="true" t="shared" si="12" ref="AB7:AB12">U7/Z7</f>
        <v>0.0020041953357545243</v>
      </c>
      <c r="AC7" s="56">
        <v>0.15</v>
      </c>
      <c r="AD7" s="62">
        <f aca="true" t="shared" si="13" ref="AD7:AD70">AA7*AC7</f>
        <v>0.19622474689033906</v>
      </c>
      <c r="AE7" s="50">
        <v>536.67</v>
      </c>
      <c r="AF7" s="59">
        <f>AE7-AG7</f>
        <v>535.17</v>
      </c>
      <c r="AG7" s="63">
        <v>1.5</v>
      </c>
      <c r="AH7" s="9"/>
      <c r="AI7" s="2"/>
      <c r="AJ7" s="2"/>
      <c r="AK7" s="2"/>
      <c r="AL7" s="2"/>
      <c r="AM7" s="2"/>
    </row>
    <row r="8" spans="1:39" ht="12.75">
      <c r="A8" s="113"/>
      <c r="B8" s="37" t="s">
        <v>108</v>
      </c>
      <c r="C8" s="37">
        <v>21.75</v>
      </c>
      <c r="D8" s="44">
        <v>0.011494252873563218</v>
      </c>
      <c r="E8" s="37">
        <v>282.82</v>
      </c>
      <c r="F8" s="38">
        <f t="shared" si="0"/>
        <v>0.028281999999999998</v>
      </c>
      <c r="G8" s="45">
        <v>0.04346</v>
      </c>
      <c r="H8" s="38">
        <f aca="true" t="shared" si="14" ref="H8:H71">F8*$D$2</f>
        <v>12.726899999999999</v>
      </c>
      <c r="I8" s="38">
        <f>G8*$D$2</f>
        <v>19.557</v>
      </c>
      <c r="J8" s="39">
        <f t="shared" si="1"/>
        <v>4.381768026111947</v>
      </c>
      <c r="K8" s="46">
        <v>0.5</v>
      </c>
      <c r="L8" s="46">
        <v>0.2</v>
      </c>
      <c r="M8" s="46">
        <v>0</v>
      </c>
      <c r="N8" s="46">
        <v>0</v>
      </c>
      <c r="O8" s="39">
        <f t="shared" si="2"/>
        <v>0.04810026041666667</v>
      </c>
      <c r="P8" s="39">
        <f t="shared" si="3"/>
        <v>0.21076418314140816</v>
      </c>
      <c r="Q8" s="39">
        <f t="shared" si="4"/>
        <v>0.02173</v>
      </c>
      <c r="R8" s="42">
        <f t="shared" si="5"/>
        <v>0.008692</v>
      </c>
      <c r="S8" s="43">
        <f t="shared" si="6"/>
        <v>0</v>
      </c>
      <c r="T8" s="43">
        <f t="shared" si="7"/>
        <v>0</v>
      </c>
      <c r="U8" s="103">
        <f t="shared" si="8"/>
        <v>0.24118618314140816</v>
      </c>
      <c r="V8" s="47">
        <v>0.011494252873563218</v>
      </c>
      <c r="W8" s="38">
        <f t="shared" si="9"/>
        <v>1.2155837623480312</v>
      </c>
      <c r="X8" s="38">
        <f t="shared" si="10"/>
        <v>1.519479702935039</v>
      </c>
      <c r="Y8" s="48">
        <v>8</v>
      </c>
      <c r="Z8" s="38">
        <f t="shared" si="11"/>
        <v>36.68591449746826</v>
      </c>
      <c r="AA8" s="39">
        <f aca="true" t="shared" si="15" ref="AA8:AA23">(1/$C$2)*(((Y8/39.37)/4)^(2/3))*(V8^(1/2))</f>
        <v>1.1312017681831223</v>
      </c>
      <c r="AB8" s="39">
        <f t="shared" si="12"/>
        <v>0.006574353847934</v>
      </c>
      <c r="AC8" s="46">
        <v>0.3</v>
      </c>
      <c r="AD8" s="38">
        <f t="shared" si="13"/>
        <v>0.3393605304549367</v>
      </c>
      <c r="AE8" s="37">
        <v>536.3</v>
      </c>
      <c r="AF8" s="43">
        <f aca="true" t="shared" si="16" ref="AF8:AF71">AE8-AG8</f>
        <v>534.8</v>
      </c>
      <c r="AG8" s="64">
        <v>1.5</v>
      </c>
      <c r="AH8" s="9"/>
      <c r="AI8" s="2"/>
      <c r="AJ8" s="2"/>
      <c r="AK8" s="2"/>
      <c r="AL8" s="2"/>
      <c r="AM8" s="2"/>
    </row>
    <row r="9" spans="1:39" ht="12.75">
      <c r="A9" s="113"/>
      <c r="B9" s="37" t="s">
        <v>109</v>
      </c>
      <c r="C9" s="37">
        <v>78.25</v>
      </c>
      <c r="D9" s="44">
        <v>0.0053674121405745566</v>
      </c>
      <c r="E9" s="37">
        <v>1260</v>
      </c>
      <c r="F9" s="38">
        <f t="shared" si="0"/>
        <v>0.126</v>
      </c>
      <c r="G9" s="45">
        <v>0.16946</v>
      </c>
      <c r="H9" s="38">
        <f t="shared" si="14"/>
        <v>56.7</v>
      </c>
      <c r="I9" s="38">
        <f>G9*$D$2</f>
        <v>76.257</v>
      </c>
      <c r="J9" s="39">
        <f t="shared" si="1"/>
        <v>4.273975609754229</v>
      </c>
      <c r="K9" s="46">
        <v>0.5</v>
      </c>
      <c r="L9" s="46">
        <v>0.2</v>
      </c>
      <c r="M9" s="46">
        <v>0</v>
      </c>
      <c r="N9" s="46">
        <v>0</v>
      </c>
      <c r="O9" s="39">
        <f t="shared" si="2"/>
        <v>0.18755338541666666</v>
      </c>
      <c r="P9" s="39">
        <f t="shared" si="3"/>
        <v>0.8015985947976679</v>
      </c>
      <c r="Q9" s="39">
        <f t="shared" si="4"/>
        <v>0.08473</v>
      </c>
      <c r="R9" s="42">
        <f t="shared" si="5"/>
        <v>0.033892</v>
      </c>
      <c r="S9" s="43">
        <f t="shared" si="6"/>
        <v>0</v>
      </c>
      <c r="T9" s="43">
        <f t="shared" si="7"/>
        <v>0</v>
      </c>
      <c r="U9" s="103">
        <f t="shared" si="8"/>
        <v>0.9202205947976679</v>
      </c>
      <c r="V9" s="47">
        <v>0.0053674121405745566</v>
      </c>
      <c r="W9" s="38">
        <f t="shared" si="9"/>
        <v>2.316708674295871</v>
      </c>
      <c r="X9" s="38">
        <f t="shared" si="10"/>
        <v>2.8958858428698386</v>
      </c>
      <c r="Y9" s="48">
        <v>8</v>
      </c>
      <c r="Z9" s="38">
        <f t="shared" si="11"/>
        <v>25.0692561546946</v>
      </c>
      <c r="AA9" s="39">
        <f t="shared" si="15"/>
        <v>0.7730047697511587</v>
      </c>
      <c r="AB9" s="39">
        <f t="shared" si="12"/>
        <v>0.036707135988370464</v>
      </c>
      <c r="AC9" s="46">
        <v>0.5</v>
      </c>
      <c r="AD9" s="38">
        <f t="shared" si="13"/>
        <v>0.38650238487557936</v>
      </c>
      <c r="AE9" s="37">
        <v>536.05</v>
      </c>
      <c r="AF9" s="43">
        <f t="shared" si="16"/>
        <v>534.55</v>
      </c>
      <c r="AG9" s="64">
        <v>1.5</v>
      </c>
      <c r="AH9" s="9"/>
      <c r="AI9" s="2"/>
      <c r="AJ9" s="2"/>
      <c r="AK9" s="2"/>
      <c r="AL9" s="2"/>
      <c r="AM9" s="2"/>
    </row>
    <row r="10" spans="1:39" ht="12.75">
      <c r="A10" s="113"/>
      <c r="B10" s="37" t="s">
        <v>110</v>
      </c>
      <c r="C10" s="37">
        <v>48.2</v>
      </c>
      <c r="D10" s="44">
        <v>0.008921161825725103</v>
      </c>
      <c r="E10" s="37">
        <v>720</v>
      </c>
      <c r="F10" s="38">
        <f t="shared" si="0"/>
        <v>0.072</v>
      </c>
      <c r="G10" s="45">
        <v>0.24146</v>
      </c>
      <c r="H10" s="38">
        <f t="shared" si="14"/>
        <v>32.4</v>
      </c>
      <c r="I10" s="38">
        <f>G10*$D$2</f>
        <v>108.65700000000001</v>
      </c>
      <c r="J10" s="39">
        <f t="shared" si="1"/>
        <v>4.233531453202966</v>
      </c>
      <c r="K10" s="46">
        <v>0.5</v>
      </c>
      <c r="L10" s="46">
        <v>0.2</v>
      </c>
      <c r="M10" s="46">
        <v>0</v>
      </c>
      <c r="N10" s="46">
        <v>0</v>
      </c>
      <c r="O10" s="39">
        <f t="shared" si="2"/>
        <v>0.2672408854166667</v>
      </c>
      <c r="P10" s="39">
        <f t="shared" si="3"/>
        <v>1.1313726939932682</v>
      </c>
      <c r="Q10" s="39">
        <f t="shared" si="4"/>
        <v>0.12073</v>
      </c>
      <c r="R10" s="42">
        <f t="shared" si="5"/>
        <v>0.048292</v>
      </c>
      <c r="S10" s="43">
        <f t="shared" si="6"/>
        <v>0</v>
      </c>
      <c r="T10" s="43">
        <f t="shared" si="7"/>
        <v>0</v>
      </c>
      <c r="U10" s="103">
        <f t="shared" si="8"/>
        <v>1.3003946939932682</v>
      </c>
      <c r="V10" s="47">
        <v>0.008921161825725103</v>
      </c>
      <c r="W10" s="38">
        <f t="shared" si="9"/>
        <v>2.3978226104351523</v>
      </c>
      <c r="X10" s="38">
        <f t="shared" si="10"/>
        <v>2.9972782630439405</v>
      </c>
      <c r="Y10" s="48">
        <v>8</v>
      </c>
      <c r="Z10" s="38">
        <f t="shared" si="11"/>
        <v>32.319875898868744</v>
      </c>
      <c r="AA10" s="39">
        <f t="shared" si="15"/>
        <v>0.9965759683265486</v>
      </c>
      <c r="AB10" s="39">
        <f t="shared" si="12"/>
        <v>0.04023513883723744</v>
      </c>
      <c r="AC10" s="46">
        <v>0.5</v>
      </c>
      <c r="AD10" s="38">
        <f t="shared" si="13"/>
        <v>0.4982879841632743</v>
      </c>
      <c r="AE10" s="37">
        <v>535.63</v>
      </c>
      <c r="AF10" s="43">
        <f t="shared" si="16"/>
        <v>534.13</v>
      </c>
      <c r="AG10" s="64">
        <v>1.5</v>
      </c>
      <c r="AH10" s="9"/>
      <c r="AI10" s="2"/>
      <c r="AJ10" s="2"/>
      <c r="AK10" s="2"/>
      <c r="AL10" s="2"/>
      <c r="AM10" s="2"/>
    </row>
    <row r="11" spans="1:39" ht="12.75">
      <c r="A11" s="113"/>
      <c r="B11" s="37" t="s">
        <v>111</v>
      </c>
      <c r="C11" s="37">
        <v>42.15</v>
      </c>
      <c r="D11" s="44">
        <v>0.00830367734282379</v>
      </c>
      <c r="E11" s="37">
        <v>575.45</v>
      </c>
      <c r="F11" s="38">
        <f t="shared" si="0"/>
        <v>0.057545000000000006</v>
      </c>
      <c r="G11" s="45">
        <v>0.299005</v>
      </c>
      <c r="H11" s="38">
        <f t="shared" si="14"/>
        <v>25.895250000000004</v>
      </c>
      <c r="I11" s="38">
        <f>G11*$D$2</f>
        <v>134.55225000000002</v>
      </c>
      <c r="J11" s="39">
        <f t="shared" si="1"/>
        <v>4.205998959154412</v>
      </c>
      <c r="K11" s="46">
        <v>0.5</v>
      </c>
      <c r="L11" s="46">
        <v>0.2</v>
      </c>
      <c r="M11" s="46">
        <v>0</v>
      </c>
      <c r="N11" s="46">
        <v>0</v>
      </c>
      <c r="O11" s="39">
        <f t="shared" si="2"/>
        <v>0.3309300130208334</v>
      </c>
      <c r="P11" s="39">
        <f t="shared" si="3"/>
        <v>1.3918912903185814</v>
      </c>
      <c r="Q11" s="39">
        <f t="shared" si="4"/>
        <v>0.1495025</v>
      </c>
      <c r="R11" s="42">
        <f t="shared" si="5"/>
        <v>0.05980100000000001</v>
      </c>
      <c r="S11" s="43">
        <f t="shared" si="6"/>
        <v>0</v>
      </c>
      <c r="T11" s="43">
        <f t="shared" si="7"/>
        <v>0</v>
      </c>
      <c r="U11" s="103">
        <f t="shared" si="8"/>
        <v>1.6011947903185815</v>
      </c>
      <c r="V11" s="47">
        <v>0.00830367734282379</v>
      </c>
      <c r="W11" s="38">
        <f t="shared" si="9"/>
        <v>2.6275211585519402</v>
      </c>
      <c r="X11" s="38">
        <f t="shared" si="10"/>
        <v>3.284401448189925</v>
      </c>
      <c r="Y11" s="48">
        <v>8</v>
      </c>
      <c r="Z11" s="38">
        <f t="shared" si="11"/>
        <v>31.181299343055972</v>
      </c>
      <c r="AA11" s="39">
        <f t="shared" si="15"/>
        <v>0.9614682210946746</v>
      </c>
      <c r="AB11" s="39">
        <f t="shared" si="12"/>
        <v>0.05135112468221005</v>
      </c>
      <c r="AC11" s="46">
        <v>0.5</v>
      </c>
      <c r="AD11" s="38">
        <f t="shared" si="13"/>
        <v>0.4807341105473373</v>
      </c>
      <c r="AE11" s="37">
        <v>535.2</v>
      </c>
      <c r="AF11" s="43">
        <f t="shared" si="16"/>
        <v>533.7</v>
      </c>
      <c r="AG11" s="64">
        <v>1.5</v>
      </c>
      <c r="AH11" s="9"/>
      <c r="AI11" s="2"/>
      <c r="AJ11" s="2"/>
      <c r="AK11" s="2"/>
      <c r="AL11" s="2"/>
      <c r="AM11" s="2"/>
    </row>
    <row r="12" spans="1:39" ht="13.5" thickBot="1">
      <c r="A12" s="114"/>
      <c r="B12" s="65" t="s">
        <v>112</v>
      </c>
      <c r="C12" s="65">
        <v>43.54</v>
      </c>
      <c r="D12" s="66">
        <v>0.008268259072117907</v>
      </c>
      <c r="E12" s="65">
        <v>562.52</v>
      </c>
      <c r="F12" s="67">
        <f t="shared" si="0"/>
        <v>0.056251999999999996</v>
      </c>
      <c r="G12" s="68">
        <v>0.35525700000000004</v>
      </c>
      <c r="H12" s="67">
        <f t="shared" si="14"/>
        <v>25.313399999999998</v>
      </c>
      <c r="I12" s="67">
        <f>G12*$D$2</f>
        <v>159.86565000000002</v>
      </c>
      <c r="J12" s="69">
        <f t="shared" si="1"/>
        <v>4.181939654366624</v>
      </c>
      <c r="K12" s="70">
        <v>0.5</v>
      </c>
      <c r="L12" s="70">
        <v>0.2</v>
      </c>
      <c r="M12" s="70">
        <v>0</v>
      </c>
      <c r="N12" s="70">
        <v>0</v>
      </c>
      <c r="O12" s="69">
        <f t="shared" si="2"/>
        <v>0.39318808593750004</v>
      </c>
      <c r="P12" s="69">
        <f t="shared" si="3"/>
        <v>1.6442888482065434</v>
      </c>
      <c r="Q12" s="69">
        <f t="shared" si="4"/>
        <v>0.17762850000000002</v>
      </c>
      <c r="R12" s="71">
        <f t="shared" si="5"/>
        <v>0.07105140000000001</v>
      </c>
      <c r="S12" s="72">
        <f t="shared" si="6"/>
        <v>0</v>
      </c>
      <c r="T12" s="72">
        <f t="shared" si="7"/>
        <v>0</v>
      </c>
      <c r="U12" s="104">
        <f t="shared" si="8"/>
        <v>1.8929687482065434</v>
      </c>
      <c r="V12" s="73">
        <v>0.008268259072117907</v>
      </c>
      <c r="W12" s="67">
        <f t="shared" si="9"/>
        <v>2.799990277432695</v>
      </c>
      <c r="X12" s="67">
        <f t="shared" si="10"/>
        <v>3.4999878467908685</v>
      </c>
      <c r="Y12" s="74">
        <v>8</v>
      </c>
      <c r="Z12" s="67">
        <f t="shared" si="11"/>
        <v>31.114728363129927</v>
      </c>
      <c r="AA12" s="69">
        <f t="shared" si="15"/>
        <v>0.9594155201811613</v>
      </c>
      <c r="AB12" s="69">
        <f t="shared" si="12"/>
        <v>0.060838350446589716</v>
      </c>
      <c r="AC12" s="70">
        <v>0.55</v>
      </c>
      <c r="AD12" s="67">
        <f t="shared" si="13"/>
        <v>0.5276785360996388</v>
      </c>
      <c r="AE12" s="65">
        <v>534.85</v>
      </c>
      <c r="AF12" s="72">
        <f t="shared" si="16"/>
        <v>533.35</v>
      </c>
      <c r="AG12" s="75">
        <v>1.5</v>
      </c>
      <c r="AH12" s="9"/>
      <c r="AI12" s="2"/>
      <c r="AJ12" s="2"/>
      <c r="AK12" s="2"/>
      <c r="AL12" s="2"/>
      <c r="AM12" s="2"/>
    </row>
    <row r="13" spans="1:39" ht="13.5" thickBot="1">
      <c r="A13" s="11"/>
      <c r="B13" s="11"/>
      <c r="C13" s="11"/>
      <c r="D13" s="14"/>
      <c r="E13" s="11"/>
      <c r="F13" s="13"/>
      <c r="G13" s="27"/>
      <c r="H13" s="13"/>
      <c r="I13" s="13"/>
      <c r="J13" s="18"/>
      <c r="K13" s="12"/>
      <c r="L13" s="12"/>
      <c r="M13" s="12"/>
      <c r="N13" s="12"/>
      <c r="O13" s="18"/>
      <c r="P13" s="18"/>
      <c r="Q13" s="18"/>
      <c r="R13" s="19"/>
      <c r="S13" s="20"/>
      <c r="T13" s="20"/>
      <c r="U13" s="105"/>
      <c r="V13" s="16"/>
      <c r="W13" s="13"/>
      <c r="X13" s="13"/>
      <c r="Y13" s="21"/>
      <c r="Z13" s="13"/>
      <c r="AA13" s="18"/>
      <c r="AB13" s="18"/>
      <c r="AC13" s="20"/>
      <c r="AD13" s="13"/>
      <c r="AE13" s="11"/>
      <c r="AF13" s="20"/>
      <c r="AG13" s="12"/>
      <c r="AH13" s="9"/>
      <c r="AI13" s="2"/>
      <c r="AJ13" s="2"/>
      <c r="AK13" s="2"/>
      <c r="AL13" s="2"/>
      <c r="AM13" s="2"/>
    </row>
    <row r="14" spans="1:39" ht="12.75">
      <c r="A14" s="112" t="s">
        <v>46</v>
      </c>
      <c r="B14" s="49" t="s">
        <v>22</v>
      </c>
      <c r="C14" s="49">
        <v>50</v>
      </c>
      <c r="D14" s="77">
        <v>0</v>
      </c>
      <c r="E14" s="49">
        <v>711</v>
      </c>
      <c r="F14" s="54">
        <f t="shared" si="0"/>
        <v>0.0711</v>
      </c>
      <c r="G14" s="78">
        <v>0.0711</v>
      </c>
      <c r="H14" s="54">
        <f t="shared" si="14"/>
        <v>31.994999999999997</v>
      </c>
      <c r="I14" s="54">
        <f aca="true" t="shared" si="17" ref="I14:I23">G14*$D$2</f>
        <v>31.994999999999997</v>
      </c>
      <c r="J14" s="55">
        <f t="shared" si="1"/>
        <v>4.350186797210527</v>
      </c>
      <c r="K14" s="79">
        <v>0.5</v>
      </c>
      <c r="L14" s="79">
        <v>0.2</v>
      </c>
      <c r="M14" s="79">
        <v>0</v>
      </c>
      <c r="N14" s="79">
        <v>0</v>
      </c>
      <c r="O14" s="55">
        <f aca="true" t="shared" si="18" ref="O14:O76">I14*$A$2*$B$2/86400</f>
        <v>0.07869140624999998</v>
      </c>
      <c r="P14" s="55">
        <f aca="true" t="shared" si="19" ref="P14:P76">J14*O14</f>
        <v>0.34232231652267986</v>
      </c>
      <c r="Q14" s="55">
        <f aca="true" t="shared" si="20" ref="Q14:Q23">G14*K14</f>
        <v>0.03555</v>
      </c>
      <c r="R14" s="58">
        <f aca="true" t="shared" si="21" ref="R14:R23">G14*L14</f>
        <v>0.01422</v>
      </c>
      <c r="S14" s="59">
        <f aca="true" t="shared" si="22" ref="S14:S23">G14*M14</f>
        <v>0</v>
      </c>
      <c r="T14" s="59">
        <f aca="true" t="shared" si="23" ref="T14:T23">G14*N14</f>
        <v>0</v>
      </c>
      <c r="U14" s="102">
        <f t="shared" si="8"/>
        <v>0.39209231652267984</v>
      </c>
      <c r="V14" s="80">
        <v>0.009800000000000001</v>
      </c>
      <c r="W14" s="54">
        <f aca="true" t="shared" si="24" ref="W14:W23">100*(($C$2*U14/1000)/(0.3117*(V14^(1/2))))^(3/8)</f>
        <v>3.8171848503937884</v>
      </c>
      <c r="X14" s="54">
        <f t="shared" si="10"/>
        <v>4.771481062992235</v>
      </c>
      <c r="Y14" s="81">
        <v>8</v>
      </c>
      <c r="Z14" s="54">
        <f t="shared" si="11"/>
        <v>33.87443136905415</v>
      </c>
      <c r="AA14" s="55">
        <f t="shared" si="15"/>
        <v>1.0445103300754928</v>
      </c>
      <c r="AB14" s="55">
        <f aca="true" t="shared" si="25" ref="AB14:AB23">U14/Z14</f>
        <v>0.011574875228189785</v>
      </c>
      <c r="AC14" s="59">
        <v>0.3</v>
      </c>
      <c r="AD14" s="54">
        <f t="shared" si="13"/>
        <v>0.3133530990226478</v>
      </c>
      <c r="AE14" s="49">
        <v>536.67</v>
      </c>
      <c r="AF14" s="59">
        <f t="shared" si="16"/>
        <v>535.17</v>
      </c>
      <c r="AG14" s="82">
        <v>1.5</v>
      </c>
      <c r="AH14" s="9"/>
      <c r="AI14" s="2"/>
      <c r="AJ14" s="2"/>
      <c r="AK14" s="2"/>
      <c r="AL14" s="2"/>
      <c r="AM14" s="2"/>
    </row>
    <row r="15" spans="1:39" ht="12.75">
      <c r="A15" s="113"/>
      <c r="B15" s="37" t="s">
        <v>23</v>
      </c>
      <c r="C15" s="37">
        <v>75.42</v>
      </c>
      <c r="D15" s="44">
        <v>0</v>
      </c>
      <c r="E15" s="37">
        <v>934</v>
      </c>
      <c r="F15" s="38">
        <f t="shared" si="0"/>
        <v>0.0934</v>
      </c>
      <c r="G15" s="45">
        <v>0.16449999999999998</v>
      </c>
      <c r="H15" s="38">
        <f t="shared" si="14"/>
        <v>42.03</v>
      </c>
      <c r="I15" s="38">
        <f t="shared" si="17"/>
        <v>74.02499999999999</v>
      </c>
      <c r="J15" s="39">
        <f t="shared" si="1"/>
        <v>4.277095750752116</v>
      </c>
      <c r="K15" s="46">
        <v>0.5</v>
      </c>
      <c r="L15" s="46">
        <v>0.2</v>
      </c>
      <c r="M15" s="46">
        <v>0</v>
      </c>
      <c r="N15" s="46">
        <v>0</v>
      </c>
      <c r="O15" s="39">
        <f t="shared" si="18"/>
        <v>0.18206380208333328</v>
      </c>
      <c r="P15" s="39">
        <f t="shared" si="19"/>
        <v>0.778704314256399</v>
      </c>
      <c r="Q15" s="39">
        <f t="shared" si="20"/>
        <v>0.08224999999999999</v>
      </c>
      <c r="R15" s="42">
        <f t="shared" si="21"/>
        <v>0.0329</v>
      </c>
      <c r="S15" s="43">
        <f t="shared" si="22"/>
        <v>0</v>
      </c>
      <c r="T15" s="43">
        <f t="shared" si="23"/>
        <v>0</v>
      </c>
      <c r="U15" s="103">
        <f t="shared" si="8"/>
        <v>0.8938543142563989</v>
      </c>
      <c r="V15" s="47">
        <v>0.00705</v>
      </c>
      <c r="W15" s="38">
        <f t="shared" si="24"/>
        <v>5.5305334650050195</v>
      </c>
      <c r="X15" s="38">
        <f t="shared" si="10"/>
        <v>6.913166831256275</v>
      </c>
      <c r="Y15" s="48">
        <v>8</v>
      </c>
      <c r="Z15" s="38">
        <f t="shared" si="11"/>
        <v>28.73118472000265</v>
      </c>
      <c r="AA15" s="39">
        <f t="shared" si="15"/>
        <v>0.8859194980543778</v>
      </c>
      <c r="AB15" s="39">
        <f t="shared" si="25"/>
        <v>0.031110945231370764</v>
      </c>
      <c r="AC15" s="43">
        <v>0.45</v>
      </c>
      <c r="AD15" s="38">
        <f t="shared" si="13"/>
        <v>0.39866377412447</v>
      </c>
      <c r="AE15" s="37">
        <v>536.18</v>
      </c>
      <c r="AF15" s="43">
        <f t="shared" si="16"/>
        <v>534.68</v>
      </c>
      <c r="AG15" s="64">
        <v>1.5</v>
      </c>
      <c r="AH15" s="9"/>
      <c r="AI15" s="2"/>
      <c r="AJ15" s="2"/>
      <c r="AK15" s="2"/>
      <c r="AL15" s="2"/>
      <c r="AM15" s="2"/>
    </row>
    <row r="16" spans="1:39" ht="12.75">
      <c r="A16" s="113"/>
      <c r="B16" s="37" t="s">
        <v>24</v>
      </c>
      <c r="C16" s="37">
        <v>47.17</v>
      </c>
      <c r="D16" s="44">
        <v>0.008055967776128799</v>
      </c>
      <c r="E16" s="37">
        <v>0</v>
      </c>
      <c r="F16" s="38">
        <f t="shared" si="0"/>
        <v>0</v>
      </c>
      <c r="G16" s="45">
        <v>0.16449999999999998</v>
      </c>
      <c r="H16" s="38">
        <f t="shared" si="14"/>
        <v>0</v>
      </c>
      <c r="I16" s="38">
        <f t="shared" si="17"/>
        <v>74.02499999999999</v>
      </c>
      <c r="J16" s="39">
        <f t="shared" si="1"/>
        <v>4.277095750752116</v>
      </c>
      <c r="K16" s="46">
        <v>0.5</v>
      </c>
      <c r="L16" s="46">
        <v>0.2</v>
      </c>
      <c r="M16" s="46">
        <v>0</v>
      </c>
      <c r="N16" s="46">
        <v>0</v>
      </c>
      <c r="O16" s="39">
        <f t="shared" si="18"/>
        <v>0.18206380208333328</v>
      </c>
      <c r="P16" s="39">
        <f t="shared" si="19"/>
        <v>0.778704314256399</v>
      </c>
      <c r="Q16" s="39">
        <f t="shared" si="20"/>
        <v>0.08224999999999999</v>
      </c>
      <c r="R16" s="42">
        <f t="shared" si="21"/>
        <v>0.0329</v>
      </c>
      <c r="S16" s="43">
        <f t="shared" si="22"/>
        <v>0</v>
      </c>
      <c r="T16" s="43">
        <f t="shared" si="23"/>
        <v>0</v>
      </c>
      <c r="U16" s="103">
        <f t="shared" si="8"/>
        <v>0.8938543142563989</v>
      </c>
      <c r="V16" s="47">
        <v>0.008055967776128799</v>
      </c>
      <c r="W16" s="38">
        <f t="shared" si="24"/>
        <v>5.393931308536125</v>
      </c>
      <c r="X16" s="38">
        <f t="shared" si="10"/>
        <v>6.742414135670156</v>
      </c>
      <c r="Y16" s="48">
        <v>8</v>
      </c>
      <c r="Z16" s="38">
        <f t="shared" si="11"/>
        <v>30.71268857324528</v>
      </c>
      <c r="AA16" s="39">
        <f t="shared" si="15"/>
        <v>0.9470187153739956</v>
      </c>
      <c r="AB16" s="39">
        <f t="shared" si="25"/>
        <v>0.02910374688053398</v>
      </c>
      <c r="AC16" s="43">
        <v>0.45</v>
      </c>
      <c r="AD16" s="38">
        <f t="shared" si="13"/>
        <v>0.42615842191829806</v>
      </c>
      <c r="AE16" s="37">
        <v>535.56</v>
      </c>
      <c r="AF16" s="43">
        <f t="shared" si="16"/>
        <v>534.06</v>
      </c>
      <c r="AG16" s="64">
        <v>1.5</v>
      </c>
      <c r="AH16" s="9"/>
      <c r="AI16" s="2"/>
      <c r="AJ16" s="2"/>
      <c r="AK16" s="2"/>
      <c r="AL16" s="2"/>
      <c r="AM16" s="2"/>
    </row>
    <row r="17" spans="1:39" ht="12.75">
      <c r="A17" s="113"/>
      <c r="B17" s="37" t="s">
        <v>25</v>
      </c>
      <c r="C17" s="37">
        <v>98</v>
      </c>
      <c r="D17" s="44">
        <v>0.004489795918367904</v>
      </c>
      <c r="E17" s="37">
        <v>1542.16</v>
      </c>
      <c r="F17" s="38">
        <f t="shared" si="0"/>
        <v>0.15421600000000002</v>
      </c>
      <c r="G17" s="45">
        <v>0.318716</v>
      </c>
      <c r="H17" s="38">
        <f t="shared" si="14"/>
        <v>69.39720000000001</v>
      </c>
      <c r="I17" s="38">
        <f t="shared" si="17"/>
        <v>143.4222</v>
      </c>
      <c r="J17" s="39">
        <f t="shared" si="1"/>
        <v>4.197287796931791</v>
      </c>
      <c r="K17" s="46">
        <v>0.5</v>
      </c>
      <c r="L17" s="46">
        <v>0.2</v>
      </c>
      <c r="M17" s="46">
        <v>0</v>
      </c>
      <c r="N17" s="46">
        <v>0</v>
      </c>
      <c r="O17" s="39">
        <f t="shared" si="18"/>
        <v>0.3527455729166667</v>
      </c>
      <c r="P17" s="39">
        <f t="shared" si="19"/>
        <v>1.4805746886248383</v>
      </c>
      <c r="Q17" s="39">
        <f t="shared" si="20"/>
        <v>0.159358</v>
      </c>
      <c r="R17" s="42">
        <f t="shared" si="21"/>
        <v>0.0637432</v>
      </c>
      <c r="S17" s="43">
        <f t="shared" si="22"/>
        <v>0</v>
      </c>
      <c r="T17" s="43">
        <f t="shared" si="23"/>
        <v>0</v>
      </c>
      <c r="U17" s="103">
        <f t="shared" si="8"/>
        <v>1.7036758886248384</v>
      </c>
      <c r="V17" s="47">
        <v>0.004489795918367904</v>
      </c>
      <c r="W17" s="38">
        <f t="shared" si="24"/>
        <v>7.665757648794161</v>
      </c>
      <c r="X17" s="38">
        <f t="shared" si="10"/>
        <v>9.582197060992701</v>
      </c>
      <c r="Y17" s="48">
        <v>8</v>
      </c>
      <c r="Z17" s="38">
        <f t="shared" si="11"/>
        <v>22.928322211796853</v>
      </c>
      <c r="AA17" s="39">
        <f t="shared" si="15"/>
        <v>0.7069895621450807</v>
      </c>
      <c r="AB17" s="39">
        <f t="shared" si="25"/>
        <v>0.07430442894544984</v>
      </c>
      <c r="AC17" s="43">
        <v>0.55</v>
      </c>
      <c r="AD17" s="38">
        <f t="shared" si="13"/>
        <v>0.3888442591797944</v>
      </c>
      <c r="AE17" s="37">
        <v>535.62</v>
      </c>
      <c r="AF17" s="43">
        <f t="shared" si="16"/>
        <v>534.12</v>
      </c>
      <c r="AG17" s="64">
        <v>1.5</v>
      </c>
      <c r="AH17" s="9"/>
      <c r="AI17" s="2"/>
      <c r="AJ17" s="2"/>
      <c r="AK17" s="2"/>
      <c r="AL17" s="2"/>
      <c r="AM17" s="2"/>
    </row>
    <row r="18" spans="1:39" ht="12.75">
      <c r="A18" s="113"/>
      <c r="B18" s="37" t="s">
        <v>26</v>
      </c>
      <c r="C18" s="37">
        <v>95.59</v>
      </c>
      <c r="D18" s="44">
        <v>0.007636782090175797</v>
      </c>
      <c r="E18" s="37">
        <v>0</v>
      </c>
      <c r="F18" s="38">
        <f t="shared" si="0"/>
        <v>0</v>
      </c>
      <c r="G18" s="45">
        <v>0.318716</v>
      </c>
      <c r="H18" s="38">
        <f t="shared" si="14"/>
        <v>0</v>
      </c>
      <c r="I18" s="38">
        <f t="shared" si="17"/>
        <v>143.4222</v>
      </c>
      <c r="J18" s="39">
        <f t="shared" si="1"/>
        <v>4.197287796931791</v>
      </c>
      <c r="K18" s="46">
        <v>0.5</v>
      </c>
      <c r="L18" s="46">
        <v>0.2</v>
      </c>
      <c r="M18" s="46">
        <v>0</v>
      </c>
      <c r="N18" s="46">
        <v>0</v>
      </c>
      <c r="O18" s="39">
        <f t="shared" si="18"/>
        <v>0.3527455729166667</v>
      </c>
      <c r="P18" s="39">
        <f t="shared" si="19"/>
        <v>1.4805746886248383</v>
      </c>
      <c r="Q18" s="39">
        <f t="shared" si="20"/>
        <v>0.159358</v>
      </c>
      <c r="R18" s="42">
        <f t="shared" si="21"/>
        <v>0.0637432</v>
      </c>
      <c r="S18" s="43">
        <f t="shared" si="22"/>
        <v>0</v>
      </c>
      <c r="T18" s="43">
        <f t="shared" si="23"/>
        <v>0</v>
      </c>
      <c r="U18" s="103">
        <f t="shared" si="8"/>
        <v>1.7036758886248384</v>
      </c>
      <c r="V18" s="47">
        <v>0.007636782090175797</v>
      </c>
      <c r="W18" s="38">
        <f t="shared" si="24"/>
        <v>6.93907965617484</v>
      </c>
      <c r="X18" s="38">
        <f t="shared" si="10"/>
        <v>8.67384957021855</v>
      </c>
      <c r="Y18" s="48">
        <v>8</v>
      </c>
      <c r="Z18" s="38">
        <f t="shared" si="11"/>
        <v>29.902959669522463</v>
      </c>
      <c r="AA18" s="39">
        <f t="shared" si="15"/>
        <v>0.9220509101499104</v>
      </c>
      <c r="AB18" s="39">
        <f t="shared" si="25"/>
        <v>0.056973487154893566</v>
      </c>
      <c r="AC18" s="43">
        <v>0.55</v>
      </c>
      <c r="AD18" s="38">
        <f t="shared" si="13"/>
        <v>0.5071280005824508</v>
      </c>
      <c r="AE18" s="37">
        <v>535.18</v>
      </c>
      <c r="AF18" s="43">
        <f t="shared" si="16"/>
        <v>533.68</v>
      </c>
      <c r="AG18" s="64">
        <v>1.5</v>
      </c>
      <c r="AH18" s="9"/>
      <c r="AI18" s="2"/>
      <c r="AJ18" s="2"/>
      <c r="AK18" s="2"/>
      <c r="AL18" s="2"/>
      <c r="AM18" s="2"/>
    </row>
    <row r="19" spans="1:39" ht="12.75">
      <c r="A19" s="113"/>
      <c r="B19" s="37" t="s">
        <v>27</v>
      </c>
      <c r="C19" s="37">
        <v>32.16</v>
      </c>
      <c r="D19" s="44">
        <v>0.009328358208957346</v>
      </c>
      <c r="E19" s="37">
        <v>0</v>
      </c>
      <c r="F19" s="38">
        <f t="shared" si="0"/>
        <v>0</v>
      </c>
      <c r="G19" s="45">
        <v>0.318716</v>
      </c>
      <c r="H19" s="38">
        <f t="shared" si="14"/>
        <v>0</v>
      </c>
      <c r="I19" s="38">
        <f t="shared" si="17"/>
        <v>143.4222</v>
      </c>
      <c r="J19" s="39">
        <f t="shared" si="1"/>
        <v>4.197287796931791</v>
      </c>
      <c r="K19" s="46">
        <v>0.5</v>
      </c>
      <c r="L19" s="46">
        <v>0.2</v>
      </c>
      <c r="M19" s="46">
        <v>0</v>
      </c>
      <c r="N19" s="46">
        <v>0</v>
      </c>
      <c r="O19" s="39">
        <f t="shared" si="18"/>
        <v>0.3527455729166667</v>
      </c>
      <c r="P19" s="39">
        <f t="shared" si="19"/>
        <v>1.4805746886248383</v>
      </c>
      <c r="Q19" s="39">
        <f t="shared" si="20"/>
        <v>0.159358</v>
      </c>
      <c r="R19" s="42">
        <f t="shared" si="21"/>
        <v>0.0637432</v>
      </c>
      <c r="S19" s="43">
        <f t="shared" si="22"/>
        <v>0</v>
      </c>
      <c r="T19" s="43">
        <f t="shared" si="23"/>
        <v>0</v>
      </c>
      <c r="U19" s="103">
        <f t="shared" si="8"/>
        <v>1.7036758886248384</v>
      </c>
      <c r="V19" s="47">
        <v>0.009328358208957346</v>
      </c>
      <c r="W19" s="38">
        <f t="shared" si="24"/>
        <v>6.68357914051996</v>
      </c>
      <c r="X19" s="38">
        <f t="shared" si="10"/>
        <v>8.35447392564995</v>
      </c>
      <c r="Y19" s="48">
        <v>8</v>
      </c>
      <c r="Z19" s="38">
        <f t="shared" si="11"/>
        <v>33.04924808610195</v>
      </c>
      <c r="AA19" s="39">
        <f t="shared" si="15"/>
        <v>1.0190659926087218</v>
      </c>
      <c r="AB19" s="39">
        <f t="shared" si="25"/>
        <v>0.05154961117984641</v>
      </c>
      <c r="AC19" s="43">
        <v>0.5</v>
      </c>
      <c r="AD19" s="38">
        <f t="shared" si="13"/>
        <v>0.5095329963043609</v>
      </c>
      <c r="AE19" s="37">
        <v>534.45</v>
      </c>
      <c r="AF19" s="43">
        <f t="shared" si="16"/>
        <v>532.95</v>
      </c>
      <c r="AG19" s="64">
        <v>1.5</v>
      </c>
      <c r="AH19" s="9"/>
      <c r="AI19" s="2"/>
      <c r="AJ19" s="2"/>
      <c r="AK19" s="2"/>
      <c r="AL19" s="2"/>
      <c r="AM19" s="2"/>
    </row>
    <row r="20" spans="1:39" ht="12.75">
      <c r="A20" s="113"/>
      <c r="B20" s="37" t="s">
        <v>28</v>
      </c>
      <c r="C20" s="37">
        <v>97.94</v>
      </c>
      <c r="D20" s="44">
        <v>0.005411476414130822</v>
      </c>
      <c r="E20" s="37">
        <v>1428.98</v>
      </c>
      <c r="F20" s="38">
        <f t="shared" si="0"/>
        <v>0.142898</v>
      </c>
      <c r="G20" s="45">
        <v>0.46161399999999997</v>
      </c>
      <c r="H20" s="38">
        <f t="shared" si="14"/>
        <v>64.3041</v>
      </c>
      <c r="I20" s="38">
        <f t="shared" si="17"/>
        <v>207.72629999999998</v>
      </c>
      <c r="J20" s="39">
        <f t="shared" si="1"/>
        <v>4.1419934097870765</v>
      </c>
      <c r="K20" s="46">
        <v>0.5</v>
      </c>
      <c r="L20" s="46">
        <v>0.2</v>
      </c>
      <c r="M20" s="46">
        <v>0</v>
      </c>
      <c r="N20" s="46">
        <v>0</v>
      </c>
      <c r="O20" s="39">
        <f>I20*$A$2*$B$2/86400</f>
        <v>0.5109009114583333</v>
      </c>
      <c r="P20" s="39">
        <f>J20*O20</f>
        <v>2.1161482083146272</v>
      </c>
      <c r="Q20" s="39">
        <f t="shared" si="20"/>
        <v>0.23080699999999998</v>
      </c>
      <c r="R20" s="42">
        <f t="shared" si="21"/>
        <v>0.0923228</v>
      </c>
      <c r="S20" s="43">
        <f t="shared" si="22"/>
        <v>0</v>
      </c>
      <c r="T20" s="43">
        <f t="shared" si="23"/>
        <v>0</v>
      </c>
      <c r="U20" s="103">
        <f t="shared" si="8"/>
        <v>2.439278008314627</v>
      </c>
      <c r="V20" s="47">
        <v>0.005411476414130822</v>
      </c>
      <c r="W20" s="38">
        <f t="shared" si="24"/>
        <v>8.468446282523596</v>
      </c>
      <c r="X20" s="38">
        <f t="shared" si="10"/>
        <v>10.585557853154494</v>
      </c>
      <c r="Y20" s="43">
        <v>8</v>
      </c>
      <c r="Z20" s="39">
        <f t="shared" si="11"/>
        <v>25.17195002201563</v>
      </c>
      <c r="AA20" s="39">
        <f t="shared" si="15"/>
        <v>0.7761713116211489</v>
      </c>
      <c r="AB20" s="39">
        <f t="shared" si="25"/>
        <v>0.09690461033734817</v>
      </c>
      <c r="AC20" s="43">
        <v>0.3</v>
      </c>
      <c r="AD20" s="38">
        <f t="shared" si="13"/>
        <v>0.23285139348634468</v>
      </c>
      <c r="AE20" s="37">
        <v>534.68</v>
      </c>
      <c r="AF20" s="43">
        <f t="shared" si="16"/>
        <v>533.18</v>
      </c>
      <c r="AG20" s="64">
        <v>1.5</v>
      </c>
      <c r="AH20" s="9"/>
      <c r="AI20" s="2"/>
      <c r="AJ20" s="2"/>
      <c r="AK20" s="2"/>
      <c r="AL20" s="2"/>
      <c r="AM20" s="2"/>
    </row>
    <row r="21" spans="1:39" s="32" customFormat="1" ht="13.5" customHeight="1">
      <c r="A21" s="113"/>
      <c r="B21" s="37" t="s">
        <v>113</v>
      </c>
      <c r="C21" s="37">
        <v>42.25</v>
      </c>
      <c r="D21" s="44">
        <v>0.01093</v>
      </c>
      <c r="E21" s="37">
        <v>0</v>
      </c>
      <c r="F21" s="38">
        <f t="shared" si="0"/>
        <v>0</v>
      </c>
      <c r="G21" s="45">
        <v>0.7803</v>
      </c>
      <c r="H21" s="38">
        <f t="shared" si="14"/>
        <v>0</v>
      </c>
      <c r="I21" s="38">
        <f t="shared" si="17"/>
        <v>351.135</v>
      </c>
      <c r="J21" s="38">
        <f t="shared" si="1"/>
        <v>4.0484044480173935</v>
      </c>
      <c r="K21" s="46">
        <v>0.5</v>
      </c>
      <c r="L21" s="46">
        <v>0.2</v>
      </c>
      <c r="M21" s="46">
        <v>0</v>
      </c>
      <c r="N21" s="46">
        <v>0</v>
      </c>
      <c r="O21" s="38">
        <f>I21*$A$2*$B$2/86400</f>
        <v>0.86361328125</v>
      </c>
      <c r="P21" s="38">
        <f>J21*O21</f>
        <v>3.4962558491793962</v>
      </c>
      <c r="Q21" s="38">
        <f t="shared" si="20"/>
        <v>0.39015</v>
      </c>
      <c r="R21" s="76">
        <f t="shared" si="21"/>
        <v>0.15606</v>
      </c>
      <c r="S21" s="46">
        <f t="shared" si="22"/>
        <v>0</v>
      </c>
      <c r="T21" s="46">
        <f t="shared" si="23"/>
        <v>0</v>
      </c>
      <c r="U21" s="106">
        <f t="shared" si="8"/>
        <v>4.042465849179396</v>
      </c>
      <c r="V21" s="47">
        <v>0.005411476414130822</v>
      </c>
      <c r="W21" s="38">
        <f t="shared" si="24"/>
        <v>10.234653271765799</v>
      </c>
      <c r="X21" s="38">
        <f t="shared" si="10"/>
        <v>12.79331658970725</v>
      </c>
      <c r="Y21" s="46">
        <v>8</v>
      </c>
      <c r="Z21" s="38">
        <f t="shared" si="11"/>
        <v>25.17195002201563</v>
      </c>
      <c r="AA21" s="38">
        <f t="shared" si="15"/>
        <v>0.7761713116211489</v>
      </c>
      <c r="AB21" s="38">
        <f t="shared" si="25"/>
        <v>0.16059406782723692</v>
      </c>
      <c r="AC21" s="46">
        <v>0.73</v>
      </c>
      <c r="AD21" s="38">
        <f t="shared" si="13"/>
        <v>0.5666050574834387</v>
      </c>
      <c r="AE21" s="37">
        <v>534.68</v>
      </c>
      <c r="AF21" s="46">
        <f t="shared" si="16"/>
        <v>533.18</v>
      </c>
      <c r="AG21" s="64">
        <v>1.5</v>
      </c>
      <c r="AH21" s="12"/>
      <c r="AI21" s="31"/>
      <c r="AJ21" s="31"/>
      <c r="AK21" s="31"/>
      <c r="AL21" s="31"/>
      <c r="AM21" s="31"/>
    </row>
    <row r="22" spans="1:39" ht="12.75">
      <c r="A22" s="113"/>
      <c r="B22" s="37" t="s">
        <v>29</v>
      </c>
      <c r="C22" s="37">
        <v>99</v>
      </c>
      <c r="D22" s="44">
        <v>0.005757575757575115</v>
      </c>
      <c r="E22" s="37">
        <v>1558.8</v>
      </c>
      <c r="F22" s="38">
        <f t="shared" si="0"/>
        <v>0.15588</v>
      </c>
      <c r="G22" s="45">
        <v>0.617494</v>
      </c>
      <c r="H22" s="38">
        <f t="shared" si="14"/>
        <v>70.146</v>
      </c>
      <c r="I22" s="38">
        <f t="shared" si="17"/>
        <v>277.8723</v>
      </c>
      <c r="J22" s="39">
        <f t="shared" si="1"/>
        <v>4.092462913267364</v>
      </c>
      <c r="K22" s="46">
        <v>0.5</v>
      </c>
      <c r="L22" s="46">
        <v>0.2</v>
      </c>
      <c r="M22" s="46">
        <v>0</v>
      </c>
      <c r="N22" s="46">
        <v>0</v>
      </c>
      <c r="O22" s="39">
        <f t="shared" si="18"/>
        <v>0.6834243489583333</v>
      </c>
      <c r="P22" s="39">
        <f t="shared" si="19"/>
        <v>2.7968888021358724</v>
      </c>
      <c r="Q22" s="39">
        <f t="shared" si="20"/>
        <v>0.308747</v>
      </c>
      <c r="R22" s="42">
        <f t="shared" si="21"/>
        <v>0.1234988</v>
      </c>
      <c r="S22" s="43">
        <f t="shared" si="22"/>
        <v>0</v>
      </c>
      <c r="T22" s="43">
        <f t="shared" si="23"/>
        <v>0</v>
      </c>
      <c r="U22" s="103">
        <f t="shared" si="8"/>
        <v>3.2291346021358724</v>
      </c>
      <c r="V22" s="47">
        <v>0.005757575757575115</v>
      </c>
      <c r="W22" s="38">
        <f t="shared" si="24"/>
        <v>9.299076605930468</v>
      </c>
      <c r="X22" s="38">
        <f t="shared" si="10"/>
        <v>11.623845757413084</v>
      </c>
      <c r="Y22" s="43">
        <v>8</v>
      </c>
      <c r="Z22" s="39">
        <f t="shared" si="11"/>
        <v>25.96443080457267</v>
      </c>
      <c r="AA22" s="39">
        <f t="shared" si="15"/>
        <v>0.8006072749809157</v>
      </c>
      <c r="AB22" s="39">
        <f t="shared" si="25"/>
        <v>0.12436762532715256</v>
      </c>
      <c r="AC22" s="43">
        <v>0.65</v>
      </c>
      <c r="AD22" s="38">
        <f t="shared" si="13"/>
        <v>0.5203947287375952</v>
      </c>
      <c r="AE22" s="37">
        <v>534.28</v>
      </c>
      <c r="AF22" s="43">
        <f t="shared" si="16"/>
        <v>532.78</v>
      </c>
      <c r="AG22" s="64">
        <v>1.5</v>
      </c>
      <c r="AH22" s="9"/>
      <c r="AI22" s="2"/>
      <c r="AJ22" s="2"/>
      <c r="AK22" s="2"/>
      <c r="AL22" s="2"/>
      <c r="AM22" s="2"/>
    </row>
    <row r="23" spans="1:39" ht="13.5" thickBot="1">
      <c r="A23" s="114"/>
      <c r="B23" s="65" t="s">
        <v>30</v>
      </c>
      <c r="C23" s="65">
        <v>43.91</v>
      </c>
      <c r="D23" s="66">
        <v>0.010931450694603011</v>
      </c>
      <c r="E23" s="65">
        <v>0</v>
      </c>
      <c r="F23" s="67">
        <f t="shared" si="0"/>
        <v>0</v>
      </c>
      <c r="G23" s="68">
        <v>0.617494</v>
      </c>
      <c r="H23" s="67">
        <f t="shared" si="14"/>
        <v>0</v>
      </c>
      <c r="I23" s="67">
        <f t="shared" si="17"/>
        <v>277.8723</v>
      </c>
      <c r="J23" s="69">
        <f t="shared" si="1"/>
        <v>4.092462913267364</v>
      </c>
      <c r="K23" s="70">
        <v>0.5</v>
      </c>
      <c r="L23" s="70">
        <v>0.2</v>
      </c>
      <c r="M23" s="70">
        <v>0</v>
      </c>
      <c r="N23" s="70">
        <v>0</v>
      </c>
      <c r="O23" s="69">
        <f t="shared" si="18"/>
        <v>0.6834243489583333</v>
      </c>
      <c r="P23" s="69">
        <f t="shared" si="19"/>
        <v>2.7968888021358724</v>
      </c>
      <c r="Q23" s="69">
        <f t="shared" si="20"/>
        <v>0.308747</v>
      </c>
      <c r="R23" s="71">
        <f t="shared" si="21"/>
        <v>0.1234988</v>
      </c>
      <c r="S23" s="72">
        <f t="shared" si="22"/>
        <v>0</v>
      </c>
      <c r="T23" s="72">
        <f t="shared" si="23"/>
        <v>0</v>
      </c>
      <c r="U23" s="104">
        <f t="shared" si="8"/>
        <v>3.2291346021358724</v>
      </c>
      <c r="V23" s="73">
        <v>0.010931450694603011</v>
      </c>
      <c r="W23" s="67">
        <f t="shared" si="24"/>
        <v>8.245797673605217</v>
      </c>
      <c r="X23" s="67">
        <f t="shared" si="10"/>
        <v>10.307247092006522</v>
      </c>
      <c r="Y23" s="72">
        <v>8</v>
      </c>
      <c r="Z23" s="69">
        <f t="shared" si="11"/>
        <v>35.776502019468985</v>
      </c>
      <c r="AA23" s="69">
        <f t="shared" si="15"/>
        <v>1.1031602427853686</v>
      </c>
      <c r="AB23" s="69">
        <f t="shared" si="25"/>
        <v>0.09025853339095674</v>
      </c>
      <c r="AC23" s="72">
        <v>0.62</v>
      </c>
      <c r="AD23" s="67">
        <f t="shared" si="13"/>
        <v>0.6839593505269286</v>
      </c>
      <c r="AE23" s="65">
        <v>533.71</v>
      </c>
      <c r="AF23" s="72">
        <f t="shared" si="16"/>
        <v>532.21</v>
      </c>
      <c r="AG23" s="75">
        <v>1.5</v>
      </c>
      <c r="AH23" s="9"/>
      <c r="AI23" s="2"/>
      <c r="AJ23" s="2"/>
      <c r="AK23" s="2"/>
      <c r="AL23" s="2"/>
      <c r="AM23" s="2"/>
    </row>
    <row r="24" spans="1:39" ht="13.5" thickBot="1">
      <c r="A24" s="11"/>
      <c r="B24" s="11"/>
      <c r="C24" s="11"/>
      <c r="D24" s="14"/>
      <c r="E24" s="11"/>
      <c r="F24" s="13"/>
      <c r="G24" s="27"/>
      <c r="H24" s="13"/>
      <c r="I24" s="13"/>
      <c r="J24" s="18"/>
      <c r="K24" s="12"/>
      <c r="L24" s="12"/>
      <c r="M24" s="12"/>
      <c r="N24" s="12"/>
      <c r="O24" s="18"/>
      <c r="P24" s="18"/>
      <c r="Q24" s="18"/>
      <c r="R24" s="19"/>
      <c r="S24" s="20"/>
      <c r="T24" s="20"/>
      <c r="U24" s="105"/>
      <c r="V24" s="16"/>
      <c r="W24" s="13"/>
      <c r="X24" s="13"/>
      <c r="Y24" s="20"/>
      <c r="Z24" s="18"/>
      <c r="AA24" s="18"/>
      <c r="AB24" s="18"/>
      <c r="AC24" s="20"/>
      <c r="AD24" s="13"/>
      <c r="AE24" s="11"/>
      <c r="AF24" s="20"/>
      <c r="AG24" s="12"/>
      <c r="AH24" s="9"/>
      <c r="AI24" s="2"/>
      <c r="AJ24" s="2"/>
      <c r="AK24" s="2"/>
      <c r="AL24" s="2"/>
      <c r="AM24" s="2"/>
    </row>
    <row r="25" spans="1:39" ht="12.75">
      <c r="A25" s="112" t="s">
        <v>47</v>
      </c>
      <c r="B25" s="49" t="s">
        <v>31</v>
      </c>
      <c r="C25" s="49">
        <v>44</v>
      </c>
      <c r="D25" s="77">
        <v>0.017045454545454544</v>
      </c>
      <c r="E25" s="49">
        <v>717.83</v>
      </c>
      <c r="F25" s="54">
        <f t="shared" si="0"/>
        <v>0.071783</v>
      </c>
      <c r="G25" s="78">
        <v>0.071783</v>
      </c>
      <c r="H25" s="54">
        <f t="shared" si="14"/>
        <v>32.30235</v>
      </c>
      <c r="I25" s="54">
        <f aca="true" t="shared" si="26" ref="I25:I40">G25*$D$2</f>
        <v>32.30235</v>
      </c>
      <c r="J25" s="55">
        <f t="shared" si="1"/>
        <v>4.34949981756642</v>
      </c>
      <c r="K25" s="79">
        <v>0.5</v>
      </c>
      <c r="L25" s="79">
        <v>0.2</v>
      </c>
      <c r="M25" s="79">
        <v>0</v>
      </c>
      <c r="N25" s="79">
        <v>0</v>
      </c>
      <c r="O25" s="55">
        <f t="shared" si="18"/>
        <v>0.07944733072916665</v>
      </c>
      <c r="P25" s="55">
        <f t="shared" si="19"/>
        <v>0.3455561505126494</v>
      </c>
      <c r="Q25" s="55">
        <f aca="true" t="shared" si="27" ref="Q25:Q40">G25*K25</f>
        <v>0.0358915</v>
      </c>
      <c r="R25" s="58">
        <f aca="true" t="shared" si="28" ref="R25:R40">G25*L25</f>
        <v>0.0143566</v>
      </c>
      <c r="S25" s="59">
        <f aca="true" t="shared" si="29" ref="S25:S40">G25*M25</f>
        <v>0</v>
      </c>
      <c r="T25" s="59">
        <f aca="true" t="shared" si="30" ref="T25:T40">G25*N25</f>
        <v>0</v>
      </c>
      <c r="U25" s="102">
        <f t="shared" si="8"/>
        <v>0.3958042505126494</v>
      </c>
      <c r="V25" s="80">
        <v>0.017045454545454544</v>
      </c>
      <c r="W25" s="54">
        <f aca="true" t="shared" si="31" ref="W25:W40">100*(($C$2*U25/1000)/(0.3117*(V25^(1/2))))^(3/8)</f>
        <v>3.4530750409046385</v>
      </c>
      <c r="X25" s="54">
        <f t="shared" si="10"/>
        <v>4.316343801130798</v>
      </c>
      <c r="Y25" s="59">
        <v>8</v>
      </c>
      <c r="Z25" s="55">
        <f t="shared" si="11"/>
        <v>44.67486710672094</v>
      </c>
      <c r="AA25" s="55">
        <f aca="true" t="shared" si="32" ref="AA25:AA85">(1/$C$2)*(((Y25/39.37)/4)^(2/3))*(V25^(1/2))</f>
        <v>1.3775392914890074</v>
      </c>
      <c r="AB25" s="55">
        <f aca="true" t="shared" si="33" ref="AB25:AB40">U25/Z25</f>
        <v>0.008859662627918688</v>
      </c>
      <c r="AC25" s="59">
        <v>0.3</v>
      </c>
      <c r="AD25" s="54">
        <f t="shared" si="13"/>
        <v>0.4132617874467022</v>
      </c>
      <c r="AE25" s="49">
        <v>535.56</v>
      </c>
      <c r="AF25" s="59">
        <f t="shared" si="16"/>
        <v>534.06</v>
      </c>
      <c r="AG25" s="82">
        <v>1.5</v>
      </c>
      <c r="AH25" s="9"/>
      <c r="AI25" s="2"/>
      <c r="AJ25" s="2"/>
      <c r="AK25" s="2"/>
      <c r="AL25" s="2"/>
      <c r="AM25" s="2"/>
    </row>
    <row r="26" spans="1:39" ht="12.75">
      <c r="A26" s="113"/>
      <c r="B26" s="37" t="s">
        <v>32</v>
      </c>
      <c r="C26" s="37">
        <v>46.95</v>
      </c>
      <c r="D26" s="44">
        <v>0.011927582534610126</v>
      </c>
      <c r="E26" s="37">
        <v>0</v>
      </c>
      <c r="F26" s="38">
        <f t="shared" si="0"/>
        <v>0</v>
      </c>
      <c r="G26" s="45">
        <v>0.071783</v>
      </c>
      <c r="H26" s="38">
        <f t="shared" si="14"/>
        <v>0</v>
      </c>
      <c r="I26" s="38">
        <f t="shared" si="26"/>
        <v>32.30235</v>
      </c>
      <c r="J26" s="39">
        <f t="shared" si="1"/>
        <v>4.34949981756642</v>
      </c>
      <c r="K26" s="46">
        <v>0.5</v>
      </c>
      <c r="L26" s="46">
        <v>0.2</v>
      </c>
      <c r="M26" s="46">
        <v>0</v>
      </c>
      <c r="N26" s="46">
        <v>0</v>
      </c>
      <c r="O26" s="39">
        <f t="shared" si="18"/>
        <v>0.07944733072916665</v>
      </c>
      <c r="P26" s="39">
        <f t="shared" si="19"/>
        <v>0.3455561505126494</v>
      </c>
      <c r="Q26" s="39">
        <f t="shared" si="27"/>
        <v>0.0358915</v>
      </c>
      <c r="R26" s="42">
        <f t="shared" si="28"/>
        <v>0.0143566</v>
      </c>
      <c r="S26" s="43">
        <f t="shared" si="29"/>
        <v>0</v>
      </c>
      <c r="T26" s="43">
        <f t="shared" si="30"/>
        <v>0</v>
      </c>
      <c r="U26" s="103">
        <f t="shared" si="8"/>
        <v>0.3958042505126494</v>
      </c>
      <c r="V26" s="47">
        <v>0.011927582534610126</v>
      </c>
      <c r="W26" s="38">
        <f t="shared" si="31"/>
        <v>3.6921475263926666</v>
      </c>
      <c r="X26" s="38">
        <f t="shared" si="10"/>
        <v>4.615184407990833</v>
      </c>
      <c r="Y26" s="43">
        <v>8</v>
      </c>
      <c r="Z26" s="39">
        <f t="shared" si="11"/>
        <v>37.37104060483474</v>
      </c>
      <c r="AA26" s="39">
        <f t="shared" si="32"/>
        <v>1.1523274747301095</v>
      </c>
      <c r="AB26" s="39">
        <f t="shared" si="33"/>
        <v>0.010591202281411551</v>
      </c>
      <c r="AC26" s="43">
        <v>0.3</v>
      </c>
      <c r="AD26" s="38">
        <f t="shared" si="13"/>
        <v>0.34569824241903285</v>
      </c>
      <c r="AE26" s="37">
        <v>534.81</v>
      </c>
      <c r="AF26" s="43">
        <f t="shared" si="16"/>
        <v>533.31</v>
      </c>
      <c r="AG26" s="64">
        <v>1.5</v>
      </c>
      <c r="AH26" s="9"/>
      <c r="AI26" s="2"/>
      <c r="AJ26" s="2"/>
      <c r="AK26" s="2"/>
      <c r="AL26" s="2"/>
      <c r="AM26" s="2"/>
    </row>
    <row r="27" spans="1:39" ht="12.75">
      <c r="A27" s="113"/>
      <c r="B27" s="37" t="s">
        <v>33</v>
      </c>
      <c r="C27" s="37">
        <v>77.26</v>
      </c>
      <c r="D27" s="44">
        <v>0.011260678229355482</v>
      </c>
      <c r="E27" s="37">
        <v>2048.84</v>
      </c>
      <c r="F27" s="38">
        <f t="shared" si="0"/>
        <v>0.204884</v>
      </c>
      <c r="G27" s="45">
        <v>0.276667</v>
      </c>
      <c r="H27" s="38">
        <f t="shared" si="14"/>
        <v>92.1978</v>
      </c>
      <c r="I27" s="38">
        <f t="shared" si="26"/>
        <v>124.50015</v>
      </c>
      <c r="J27" s="39">
        <f t="shared" si="1"/>
        <v>4.216286696646542</v>
      </c>
      <c r="K27" s="46">
        <v>0.5</v>
      </c>
      <c r="L27" s="46">
        <v>0.2</v>
      </c>
      <c r="M27" s="46">
        <v>0</v>
      </c>
      <c r="N27" s="46">
        <v>0</v>
      </c>
      <c r="O27" s="39">
        <f t="shared" si="18"/>
        <v>0.3062069661458333</v>
      </c>
      <c r="P27" s="39">
        <f t="shared" si="19"/>
        <v>1.2910563577811751</v>
      </c>
      <c r="Q27" s="39">
        <f t="shared" si="27"/>
        <v>0.1383335</v>
      </c>
      <c r="R27" s="42">
        <f t="shared" si="28"/>
        <v>0.055333400000000005</v>
      </c>
      <c r="S27" s="43">
        <f t="shared" si="29"/>
        <v>0</v>
      </c>
      <c r="T27" s="43">
        <f t="shared" si="30"/>
        <v>0</v>
      </c>
      <c r="U27" s="103">
        <f t="shared" si="8"/>
        <v>1.484723257781175</v>
      </c>
      <c r="V27" s="47">
        <v>0.011260678229355482</v>
      </c>
      <c r="W27" s="38">
        <f t="shared" si="31"/>
        <v>6.127399125324551</v>
      </c>
      <c r="X27" s="38">
        <f t="shared" si="10"/>
        <v>7.659248906655689</v>
      </c>
      <c r="Y27" s="43">
        <v>8</v>
      </c>
      <c r="Z27" s="39">
        <f t="shared" si="11"/>
        <v>36.31125423610211</v>
      </c>
      <c r="AA27" s="39">
        <f t="shared" si="32"/>
        <v>1.1196492048647242</v>
      </c>
      <c r="AB27" s="39">
        <f t="shared" si="33"/>
        <v>0.04088879023917063</v>
      </c>
      <c r="AC27" s="43">
        <v>0.5</v>
      </c>
      <c r="AD27" s="38">
        <f t="shared" si="13"/>
        <v>0.5598246024323621</v>
      </c>
      <c r="AE27" s="37">
        <v>535.12</v>
      </c>
      <c r="AF27" s="43">
        <f t="shared" si="16"/>
        <v>533.62</v>
      </c>
      <c r="AG27" s="64">
        <v>1.5</v>
      </c>
      <c r="AH27" s="9"/>
      <c r="AI27" s="2"/>
      <c r="AJ27" s="2"/>
      <c r="AK27" s="2"/>
      <c r="AL27" s="2"/>
      <c r="AM27" s="2"/>
    </row>
    <row r="28" spans="1:39" ht="12.75">
      <c r="A28" s="113"/>
      <c r="B28" s="37" t="s">
        <v>34</v>
      </c>
      <c r="C28" s="37">
        <v>44.81</v>
      </c>
      <c r="D28" s="44">
        <v>0.009149743360856239</v>
      </c>
      <c r="E28" s="37">
        <v>0</v>
      </c>
      <c r="F28" s="38">
        <f t="shared" si="0"/>
        <v>0</v>
      </c>
      <c r="G28" s="45">
        <v>0.276667</v>
      </c>
      <c r="H28" s="38">
        <f t="shared" si="14"/>
        <v>0</v>
      </c>
      <c r="I28" s="38">
        <f t="shared" si="26"/>
        <v>124.50015</v>
      </c>
      <c r="J28" s="39">
        <f t="shared" si="1"/>
        <v>4.216286696646542</v>
      </c>
      <c r="K28" s="46">
        <v>0.5</v>
      </c>
      <c r="L28" s="46">
        <v>0.2</v>
      </c>
      <c r="M28" s="46">
        <v>0</v>
      </c>
      <c r="N28" s="46">
        <v>0</v>
      </c>
      <c r="O28" s="39">
        <f t="shared" si="18"/>
        <v>0.3062069661458333</v>
      </c>
      <c r="P28" s="39">
        <f t="shared" si="19"/>
        <v>1.2910563577811751</v>
      </c>
      <c r="Q28" s="39">
        <f t="shared" si="27"/>
        <v>0.1383335</v>
      </c>
      <c r="R28" s="42">
        <f t="shared" si="28"/>
        <v>0.055333400000000005</v>
      </c>
      <c r="S28" s="43">
        <f t="shared" si="29"/>
        <v>0</v>
      </c>
      <c r="T28" s="43">
        <f t="shared" si="30"/>
        <v>0</v>
      </c>
      <c r="U28" s="103">
        <f t="shared" si="8"/>
        <v>1.484723257781175</v>
      </c>
      <c r="V28" s="47">
        <v>0.009149743360856239</v>
      </c>
      <c r="W28" s="38">
        <f t="shared" si="31"/>
        <v>6.370600216003941</v>
      </c>
      <c r="X28" s="38">
        <f t="shared" si="10"/>
        <v>7.963250270004927</v>
      </c>
      <c r="Y28" s="43">
        <v>8</v>
      </c>
      <c r="Z28" s="39">
        <f t="shared" si="11"/>
        <v>32.73131338320335</v>
      </c>
      <c r="AA28" s="39">
        <f t="shared" si="32"/>
        <v>1.0092625488889124</v>
      </c>
      <c r="AB28" s="39">
        <f t="shared" si="33"/>
        <v>0.045360943522146806</v>
      </c>
      <c r="AC28" s="43">
        <v>0.5</v>
      </c>
      <c r="AD28" s="38">
        <f t="shared" si="13"/>
        <v>0.5046312744444562</v>
      </c>
      <c r="AE28" s="37">
        <v>534.25</v>
      </c>
      <c r="AF28" s="43">
        <f t="shared" si="16"/>
        <v>532.75</v>
      </c>
      <c r="AG28" s="64">
        <v>1.5</v>
      </c>
      <c r="AH28" s="9"/>
      <c r="AI28" s="2"/>
      <c r="AJ28" s="2"/>
      <c r="AK28" s="2"/>
      <c r="AL28" s="2"/>
      <c r="AM28" s="2"/>
    </row>
    <row r="29" spans="1:39" ht="12.75">
      <c r="A29" s="113"/>
      <c r="B29" s="37" t="s">
        <v>35</v>
      </c>
      <c r="C29" s="37">
        <v>40</v>
      </c>
      <c r="D29" s="44">
        <v>0.008750000000000568</v>
      </c>
      <c r="E29" s="37">
        <v>1248.02</v>
      </c>
      <c r="F29" s="38">
        <f t="shared" si="0"/>
        <v>0.124802</v>
      </c>
      <c r="G29" s="45">
        <v>0.40146899999999996</v>
      </c>
      <c r="H29" s="38">
        <f t="shared" si="14"/>
        <v>56.1609</v>
      </c>
      <c r="I29" s="38">
        <f t="shared" si="26"/>
        <v>180.66105</v>
      </c>
      <c r="J29" s="39">
        <f t="shared" si="1"/>
        <v>4.16381148561949</v>
      </c>
      <c r="K29" s="46">
        <v>0.5</v>
      </c>
      <c r="L29" s="46">
        <v>0.2</v>
      </c>
      <c r="M29" s="46">
        <v>0</v>
      </c>
      <c r="N29" s="46">
        <v>0</v>
      </c>
      <c r="O29" s="39">
        <f t="shared" si="18"/>
        <v>0.44433417968749994</v>
      </c>
      <c r="P29" s="39">
        <f t="shared" si="19"/>
        <v>1.8501237608361267</v>
      </c>
      <c r="Q29" s="39">
        <f t="shared" si="27"/>
        <v>0.20073449999999998</v>
      </c>
      <c r="R29" s="42">
        <f t="shared" si="28"/>
        <v>0.0802938</v>
      </c>
      <c r="S29" s="43">
        <f t="shared" si="29"/>
        <v>0</v>
      </c>
      <c r="T29" s="43">
        <f t="shared" si="30"/>
        <v>0</v>
      </c>
      <c r="U29" s="103">
        <f t="shared" si="8"/>
        <v>2.131152060836127</v>
      </c>
      <c r="V29" s="47">
        <v>0.008750000000000568</v>
      </c>
      <c r="W29" s="38">
        <f t="shared" si="31"/>
        <v>7.356671448077891</v>
      </c>
      <c r="X29" s="38">
        <f t="shared" si="10"/>
        <v>9.195839310097364</v>
      </c>
      <c r="Y29" s="43">
        <v>8</v>
      </c>
      <c r="Z29" s="39">
        <f t="shared" si="11"/>
        <v>32.008329002230504</v>
      </c>
      <c r="AA29" s="39">
        <f t="shared" si="32"/>
        <v>0.9869694911492259</v>
      </c>
      <c r="AB29" s="39">
        <f t="shared" si="33"/>
        <v>0.06658117206579629</v>
      </c>
      <c r="AC29" s="43">
        <v>0.55</v>
      </c>
      <c r="AD29" s="38">
        <f t="shared" si="13"/>
        <v>0.5428332201320744</v>
      </c>
      <c r="AE29" s="37">
        <v>534.82</v>
      </c>
      <c r="AF29" s="43">
        <f t="shared" si="16"/>
        <v>533.32</v>
      </c>
      <c r="AG29" s="64">
        <v>1.5</v>
      </c>
      <c r="AH29" s="9"/>
      <c r="AI29" s="2"/>
      <c r="AJ29" s="2"/>
      <c r="AK29" s="2"/>
      <c r="AL29" s="2"/>
      <c r="AM29" s="2"/>
    </row>
    <row r="30" spans="1:39" ht="12.75">
      <c r="A30" s="113"/>
      <c r="B30" s="37" t="s">
        <v>36</v>
      </c>
      <c r="C30" s="37">
        <v>59.9</v>
      </c>
      <c r="D30" s="44">
        <v>0.010517529215358855</v>
      </c>
      <c r="E30" s="37">
        <v>1521.48</v>
      </c>
      <c r="F30" s="38">
        <f t="shared" si="0"/>
        <v>0.152148</v>
      </c>
      <c r="G30" s="45">
        <v>0.553617</v>
      </c>
      <c r="H30" s="38">
        <f t="shared" si="14"/>
        <v>68.4666</v>
      </c>
      <c r="I30" s="38">
        <f t="shared" si="26"/>
        <v>249.12765000000002</v>
      </c>
      <c r="J30" s="39">
        <f t="shared" si="1"/>
        <v>4.111714861466188</v>
      </c>
      <c r="K30" s="46">
        <v>0.5</v>
      </c>
      <c r="L30" s="46">
        <v>0.2</v>
      </c>
      <c r="M30" s="46">
        <v>0</v>
      </c>
      <c r="N30" s="46">
        <v>0</v>
      </c>
      <c r="O30" s="39">
        <f t="shared" si="18"/>
        <v>0.6127271484375</v>
      </c>
      <c r="P30" s="39">
        <f t="shared" si="19"/>
        <v>2.519359322254268</v>
      </c>
      <c r="Q30" s="39">
        <f t="shared" si="27"/>
        <v>0.2768085</v>
      </c>
      <c r="R30" s="42">
        <f t="shared" si="28"/>
        <v>0.11072340000000001</v>
      </c>
      <c r="S30" s="43">
        <f t="shared" si="29"/>
        <v>0</v>
      </c>
      <c r="T30" s="43">
        <f t="shared" si="30"/>
        <v>0</v>
      </c>
      <c r="U30" s="103">
        <f t="shared" si="8"/>
        <v>2.9068912222542678</v>
      </c>
      <c r="V30" s="47">
        <v>0.010517529215358855</v>
      </c>
      <c r="W30" s="38">
        <f t="shared" si="31"/>
        <v>7.984623178434533</v>
      </c>
      <c r="X30" s="38">
        <f t="shared" si="10"/>
        <v>9.980778973043167</v>
      </c>
      <c r="Y30" s="43">
        <v>8</v>
      </c>
      <c r="Z30" s="39">
        <f t="shared" si="11"/>
        <v>35.09262369331694</v>
      </c>
      <c r="AA30" s="39">
        <f t="shared" si="32"/>
        <v>1.082073011286241</v>
      </c>
      <c r="AB30" s="39">
        <f t="shared" si="33"/>
        <v>0.08283482157556256</v>
      </c>
      <c r="AC30" s="43">
        <v>0.6</v>
      </c>
      <c r="AD30" s="38">
        <f t="shared" si="13"/>
        <v>0.6492438067717445</v>
      </c>
      <c r="AE30" s="37">
        <v>534.47</v>
      </c>
      <c r="AF30" s="43">
        <f t="shared" si="16"/>
        <v>532.97</v>
      </c>
      <c r="AG30" s="64">
        <v>1.5</v>
      </c>
      <c r="AH30" s="9"/>
      <c r="AI30" s="2"/>
      <c r="AJ30" s="2"/>
      <c r="AK30" s="2"/>
      <c r="AL30" s="2"/>
      <c r="AM30" s="2"/>
    </row>
    <row r="31" spans="1:39" ht="12.75">
      <c r="A31" s="113"/>
      <c r="B31" s="37" t="s">
        <v>37</v>
      </c>
      <c r="C31" s="37">
        <v>44.49</v>
      </c>
      <c r="D31" s="44">
        <v>0.010339402112835162</v>
      </c>
      <c r="E31" s="37">
        <v>0</v>
      </c>
      <c r="F31" s="38">
        <f t="shared" si="0"/>
        <v>0</v>
      </c>
      <c r="G31" s="45">
        <v>0.553617</v>
      </c>
      <c r="H31" s="38">
        <f t="shared" si="14"/>
        <v>0</v>
      </c>
      <c r="I31" s="38">
        <f t="shared" si="26"/>
        <v>249.12765000000002</v>
      </c>
      <c r="J31" s="39">
        <f t="shared" si="1"/>
        <v>4.111714861466188</v>
      </c>
      <c r="K31" s="46">
        <v>0.5</v>
      </c>
      <c r="L31" s="46">
        <v>0.2</v>
      </c>
      <c r="M31" s="46">
        <v>0</v>
      </c>
      <c r="N31" s="46">
        <v>0</v>
      </c>
      <c r="O31" s="39">
        <f t="shared" si="18"/>
        <v>0.6127271484375</v>
      </c>
      <c r="P31" s="39">
        <f t="shared" si="19"/>
        <v>2.519359322254268</v>
      </c>
      <c r="Q31" s="39">
        <f t="shared" si="27"/>
        <v>0.2768085</v>
      </c>
      <c r="R31" s="42">
        <f t="shared" si="28"/>
        <v>0.11072340000000001</v>
      </c>
      <c r="S31" s="43">
        <f t="shared" si="29"/>
        <v>0</v>
      </c>
      <c r="T31" s="43">
        <f t="shared" si="30"/>
        <v>0</v>
      </c>
      <c r="U31" s="103">
        <f t="shared" si="8"/>
        <v>2.9068912222542678</v>
      </c>
      <c r="V31" s="47">
        <v>0.010339402112835162</v>
      </c>
      <c r="W31" s="38">
        <f t="shared" si="31"/>
        <v>8.010236829915062</v>
      </c>
      <c r="X31" s="38">
        <f t="shared" si="10"/>
        <v>10.012796037393827</v>
      </c>
      <c r="Y31" s="43">
        <v>8</v>
      </c>
      <c r="Z31" s="39">
        <f t="shared" si="11"/>
        <v>34.79418664517563</v>
      </c>
      <c r="AA31" s="39">
        <f t="shared" si="32"/>
        <v>1.0728707732836391</v>
      </c>
      <c r="AB31" s="39">
        <f t="shared" si="33"/>
        <v>0.0835453132414958</v>
      </c>
      <c r="AC31" s="43">
        <v>0.6</v>
      </c>
      <c r="AD31" s="38">
        <f t="shared" si="13"/>
        <v>0.6437224639701834</v>
      </c>
      <c r="AE31" s="37">
        <v>533.84</v>
      </c>
      <c r="AF31" s="43">
        <f t="shared" si="16"/>
        <v>532.34</v>
      </c>
      <c r="AG31" s="64">
        <v>1.5</v>
      </c>
      <c r="AH31" s="9"/>
      <c r="AI31" s="2"/>
      <c r="AJ31" s="2"/>
      <c r="AK31" s="2"/>
      <c r="AL31" s="2"/>
      <c r="AM31" s="2"/>
    </row>
    <row r="32" spans="1:39" ht="12.75">
      <c r="A32" s="113"/>
      <c r="B32" s="37" t="s">
        <v>38</v>
      </c>
      <c r="C32" s="37">
        <v>56.2</v>
      </c>
      <c r="D32" s="44">
        <v>0.008362989323841878</v>
      </c>
      <c r="E32" s="37">
        <v>1794.07</v>
      </c>
      <c r="F32" s="38">
        <f t="shared" si="0"/>
        <v>0.17940699999999998</v>
      </c>
      <c r="G32" s="45">
        <v>0.733024</v>
      </c>
      <c r="H32" s="38">
        <f t="shared" si="14"/>
        <v>80.73315</v>
      </c>
      <c r="I32" s="38">
        <f t="shared" si="26"/>
        <v>329.8608</v>
      </c>
      <c r="J32" s="39">
        <f t="shared" si="1"/>
        <v>4.060554094276167</v>
      </c>
      <c r="K32" s="46">
        <v>0.5</v>
      </c>
      <c r="L32" s="46">
        <v>0.2</v>
      </c>
      <c r="M32" s="46">
        <v>0</v>
      </c>
      <c r="N32" s="46">
        <v>0</v>
      </c>
      <c r="O32" s="39">
        <f t="shared" si="18"/>
        <v>0.8112895833333333</v>
      </c>
      <c r="P32" s="39">
        <f t="shared" si="19"/>
        <v>3.294285239247772</v>
      </c>
      <c r="Q32" s="39">
        <f t="shared" si="27"/>
        <v>0.366512</v>
      </c>
      <c r="R32" s="42">
        <f t="shared" si="28"/>
        <v>0.1466048</v>
      </c>
      <c r="S32" s="43">
        <f t="shared" si="29"/>
        <v>0</v>
      </c>
      <c r="T32" s="43">
        <f t="shared" si="30"/>
        <v>0</v>
      </c>
      <c r="U32" s="103">
        <f t="shared" si="8"/>
        <v>3.8074020392477723</v>
      </c>
      <c r="V32" s="47">
        <v>0.008362989323841878</v>
      </c>
      <c r="W32" s="38">
        <f t="shared" si="31"/>
        <v>9.222962522453498</v>
      </c>
      <c r="X32" s="38">
        <f t="shared" si="10"/>
        <v>11.528703153066873</v>
      </c>
      <c r="Y32" s="43">
        <v>8</v>
      </c>
      <c r="Z32" s="39">
        <f t="shared" si="11"/>
        <v>31.29246297315331</v>
      </c>
      <c r="AA32" s="39">
        <f t="shared" si="32"/>
        <v>0.9648959261593102</v>
      </c>
      <c r="AB32" s="39">
        <f t="shared" si="33"/>
        <v>0.12167153613041742</v>
      </c>
      <c r="AC32" s="43">
        <v>0.65</v>
      </c>
      <c r="AD32" s="38">
        <f t="shared" si="13"/>
        <v>0.6271823520035517</v>
      </c>
      <c r="AE32" s="37">
        <v>534.55</v>
      </c>
      <c r="AF32" s="43">
        <f t="shared" si="16"/>
        <v>533.05</v>
      </c>
      <c r="AG32" s="64">
        <v>1.5</v>
      </c>
      <c r="AH32" s="9"/>
      <c r="AI32" s="2"/>
      <c r="AJ32" s="2"/>
      <c r="AK32" s="2"/>
      <c r="AL32" s="2"/>
      <c r="AM32" s="2"/>
    </row>
    <row r="33" spans="1:39" ht="12.75">
      <c r="A33" s="113"/>
      <c r="B33" s="37" t="s">
        <v>39</v>
      </c>
      <c r="C33" s="37">
        <v>66.2</v>
      </c>
      <c r="D33" s="44">
        <v>0.010574018126888903</v>
      </c>
      <c r="E33" s="37">
        <v>1642.36</v>
      </c>
      <c r="F33" s="38">
        <f t="shared" si="0"/>
        <v>0.164236</v>
      </c>
      <c r="G33" s="45">
        <v>0.89726</v>
      </c>
      <c r="H33" s="38">
        <f t="shared" si="14"/>
        <v>73.9062</v>
      </c>
      <c r="I33" s="38">
        <f t="shared" si="26"/>
        <v>403.767</v>
      </c>
      <c r="J33" s="39">
        <f t="shared" si="1"/>
        <v>4.020218228547817</v>
      </c>
      <c r="K33" s="46">
        <v>0.5</v>
      </c>
      <c r="L33" s="46">
        <v>0.2</v>
      </c>
      <c r="M33" s="46">
        <v>0</v>
      </c>
      <c r="N33" s="46">
        <v>0</v>
      </c>
      <c r="O33" s="39">
        <f t="shared" si="18"/>
        <v>0.9930611979166667</v>
      </c>
      <c r="P33" s="39">
        <f t="shared" si="19"/>
        <v>3.992322729928115</v>
      </c>
      <c r="Q33" s="39">
        <f t="shared" si="27"/>
        <v>0.44863</v>
      </c>
      <c r="R33" s="42">
        <f t="shared" si="28"/>
        <v>0.179452</v>
      </c>
      <c r="S33" s="43">
        <f t="shared" si="29"/>
        <v>0</v>
      </c>
      <c r="T33" s="43">
        <f t="shared" si="30"/>
        <v>0</v>
      </c>
      <c r="U33" s="103">
        <f t="shared" si="8"/>
        <v>4.620404729928115</v>
      </c>
      <c r="V33" s="47">
        <v>0.010574018126888903</v>
      </c>
      <c r="W33" s="38">
        <f t="shared" si="31"/>
        <v>9.490464176483435</v>
      </c>
      <c r="X33" s="38">
        <f t="shared" si="10"/>
        <v>11.863080220604294</v>
      </c>
      <c r="Y33" s="43">
        <v>8</v>
      </c>
      <c r="Z33" s="39">
        <f t="shared" si="11"/>
        <v>35.186737502796014</v>
      </c>
      <c r="AA33" s="39">
        <f t="shared" si="32"/>
        <v>1.084974989038507</v>
      </c>
      <c r="AB33" s="39">
        <f t="shared" si="33"/>
        <v>0.13131097276526327</v>
      </c>
      <c r="AC33" s="43">
        <v>0.65</v>
      </c>
      <c r="AD33" s="38">
        <f t="shared" si="13"/>
        <v>0.7052337428750296</v>
      </c>
      <c r="AE33" s="37">
        <v>534.08</v>
      </c>
      <c r="AF33" s="43">
        <f t="shared" si="16"/>
        <v>532.58</v>
      </c>
      <c r="AG33" s="64">
        <v>1.5</v>
      </c>
      <c r="AH33" s="9"/>
      <c r="AI33" s="2"/>
      <c r="AJ33" s="2"/>
      <c r="AK33" s="2"/>
      <c r="AL33" s="2"/>
      <c r="AM33" s="2"/>
    </row>
    <row r="34" spans="1:39" ht="12.75">
      <c r="A34" s="113"/>
      <c r="B34" s="37" t="s">
        <v>117</v>
      </c>
      <c r="C34" s="37">
        <v>44.49</v>
      </c>
      <c r="D34" s="44">
        <v>0.013036637446618137</v>
      </c>
      <c r="E34" s="37">
        <v>0</v>
      </c>
      <c r="F34" s="38">
        <f t="shared" si="0"/>
        <v>0</v>
      </c>
      <c r="G34" s="45">
        <v>0.89726</v>
      </c>
      <c r="H34" s="38">
        <f t="shared" si="14"/>
        <v>0</v>
      </c>
      <c r="I34" s="38">
        <f t="shared" si="26"/>
        <v>403.767</v>
      </c>
      <c r="J34" s="39">
        <f t="shared" si="1"/>
        <v>4.020218228547817</v>
      </c>
      <c r="K34" s="46">
        <v>0.5</v>
      </c>
      <c r="L34" s="46">
        <v>0.2</v>
      </c>
      <c r="M34" s="46">
        <v>0</v>
      </c>
      <c r="N34" s="46">
        <v>0</v>
      </c>
      <c r="O34" s="39">
        <f t="shared" si="18"/>
        <v>0.9930611979166667</v>
      </c>
      <c r="P34" s="39">
        <f t="shared" si="19"/>
        <v>3.992322729928115</v>
      </c>
      <c r="Q34" s="39">
        <f t="shared" si="27"/>
        <v>0.44863</v>
      </c>
      <c r="R34" s="42">
        <f t="shared" si="28"/>
        <v>0.179452</v>
      </c>
      <c r="S34" s="43">
        <f t="shared" si="29"/>
        <v>0</v>
      </c>
      <c r="T34" s="43">
        <f t="shared" si="30"/>
        <v>0</v>
      </c>
      <c r="U34" s="103">
        <f t="shared" si="8"/>
        <v>4.620404729928115</v>
      </c>
      <c r="V34" s="47">
        <v>0.013036637446618137</v>
      </c>
      <c r="W34" s="38">
        <f t="shared" si="31"/>
        <v>9.125126967360094</v>
      </c>
      <c r="X34" s="38">
        <f t="shared" si="10"/>
        <v>11.406408709200118</v>
      </c>
      <c r="Y34" s="43">
        <v>8</v>
      </c>
      <c r="Z34" s="39">
        <f t="shared" si="11"/>
        <v>39.06985232980847</v>
      </c>
      <c r="AA34" s="39">
        <f t="shared" si="32"/>
        <v>1.204709945043971</v>
      </c>
      <c r="AB34" s="39">
        <f t="shared" si="33"/>
        <v>0.11826010221192883</v>
      </c>
      <c r="AC34" s="43">
        <v>0.65</v>
      </c>
      <c r="AD34" s="38">
        <f t="shared" si="13"/>
        <v>0.7830614642785813</v>
      </c>
      <c r="AE34" s="37">
        <v>533.38</v>
      </c>
      <c r="AF34" s="43">
        <f t="shared" si="16"/>
        <v>531.88</v>
      </c>
      <c r="AG34" s="64">
        <v>1.5</v>
      </c>
      <c r="AH34" s="9"/>
      <c r="AI34" s="2"/>
      <c r="AJ34" s="2"/>
      <c r="AK34" s="2"/>
      <c r="AL34" s="2"/>
      <c r="AM34" s="2"/>
    </row>
    <row r="35" spans="1:39" ht="12.75">
      <c r="A35" s="113"/>
      <c r="B35" s="37" t="s">
        <v>40</v>
      </c>
      <c r="C35" s="37">
        <v>65.21</v>
      </c>
      <c r="D35" s="44">
        <v>0.008280938506363498</v>
      </c>
      <c r="E35" s="37">
        <v>2066.48</v>
      </c>
      <c r="F35" s="38">
        <f t="shared" si="0"/>
        <v>0.206648</v>
      </c>
      <c r="G35" s="45">
        <v>1.103908</v>
      </c>
      <c r="H35" s="38">
        <f t="shared" si="14"/>
        <v>92.9916</v>
      </c>
      <c r="I35" s="38">
        <f t="shared" si="26"/>
        <v>496.75859999999994</v>
      </c>
      <c r="J35" s="39">
        <f t="shared" si="1"/>
        <v>3.9756774258133576</v>
      </c>
      <c r="K35" s="46">
        <v>0.5</v>
      </c>
      <c r="L35" s="46">
        <v>0.2</v>
      </c>
      <c r="M35" s="46">
        <v>0</v>
      </c>
      <c r="N35" s="46">
        <v>0</v>
      </c>
      <c r="O35" s="39">
        <f t="shared" si="18"/>
        <v>1.221773177083333</v>
      </c>
      <c r="P35" s="39">
        <f t="shared" si="19"/>
        <v>4.857376039594473</v>
      </c>
      <c r="Q35" s="39">
        <f t="shared" si="27"/>
        <v>0.551954</v>
      </c>
      <c r="R35" s="42">
        <f t="shared" si="28"/>
        <v>0.2207816</v>
      </c>
      <c r="S35" s="43">
        <f t="shared" si="29"/>
        <v>0</v>
      </c>
      <c r="T35" s="43">
        <f t="shared" si="30"/>
        <v>0</v>
      </c>
      <c r="U35" s="103">
        <f t="shared" si="8"/>
        <v>5.630111639594473</v>
      </c>
      <c r="V35" s="47">
        <v>0.008280938506363498</v>
      </c>
      <c r="W35" s="38">
        <f t="shared" si="31"/>
        <v>10.699941821084655</v>
      </c>
      <c r="X35" s="38">
        <f t="shared" si="10"/>
        <v>13.37492727635582</v>
      </c>
      <c r="Y35" s="43">
        <v>8</v>
      </c>
      <c r="Z35" s="39">
        <f t="shared" si="11"/>
        <v>31.13857655269757</v>
      </c>
      <c r="AA35" s="39">
        <f t="shared" si="32"/>
        <v>0.9601508736424672</v>
      </c>
      <c r="AB35" s="39">
        <f t="shared" si="33"/>
        <v>0.18080825339161913</v>
      </c>
      <c r="AC35" s="43">
        <v>0.75</v>
      </c>
      <c r="AD35" s="38">
        <f t="shared" si="13"/>
        <v>0.7201131552318504</v>
      </c>
      <c r="AE35" s="37">
        <v>534.15</v>
      </c>
      <c r="AF35" s="43">
        <f t="shared" si="16"/>
        <v>532.65</v>
      </c>
      <c r="AG35" s="64">
        <v>1.5</v>
      </c>
      <c r="AH35" s="9"/>
      <c r="AI35" s="2"/>
      <c r="AJ35" s="2"/>
      <c r="AK35" s="2"/>
      <c r="AL35" s="2"/>
      <c r="AM35" s="2"/>
    </row>
    <row r="36" spans="1:39" ht="12.75">
      <c r="A36" s="113"/>
      <c r="B36" s="37" t="s">
        <v>41</v>
      </c>
      <c r="C36" s="37">
        <v>75.21</v>
      </c>
      <c r="D36" s="44">
        <v>0.010769844435581162</v>
      </c>
      <c r="E36" s="37">
        <v>1901.48</v>
      </c>
      <c r="F36" s="38">
        <f t="shared" si="0"/>
        <v>0.190148</v>
      </c>
      <c r="G36" s="45">
        <v>1.2940559999999999</v>
      </c>
      <c r="H36" s="38">
        <f t="shared" si="14"/>
        <v>85.56660000000001</v>
      </c>
      <c r="I36" s="38">
        <f t="shared" si="26"/>
        <v>582.3252</v>
      </c>
      <c r="J36" s="39">
        <f t="shared" si="1"/>
        <v>3.939260793630632</v>
      </c>
      <c r="K36" s="46">
        <v>0.5</v>
      </c>
      <c r="L36" s="46">
        <v>0.2</v>
      </c>
      <c r="M36" s="46">
        <v>0</v>
      </c>
      <c r="N36" s="46">
        <v>0</v>
      </c>
      <c r="O36" s="39">
        <f t="shared" si="18"/>
        <v>1.4322234374999998</v>
      </c>
      <c r="P36" s="39">
        <f t="shared" si="19"/>
        <v>5.6419016350626405</v>
      </c>
      <c r="Q36" s="39">
        <f t="shared" si="27"/>
        <v>0.6470279999999999</v>
      </c>
      <c r="R36" s="42">
        <f t="shared" si="28"/>
        <v>0.25881119999999996</v>
      </c>
      <c r="S36" s="43">
        <f t="shared" si="29"/>
        <v>0</v>
      </c>
      <c r="T36" s="43">
        <f t="shared" si="30"/>
        <v>0</v>
      </c>
      <c r="U36" s="103">
        <f t="shared" si="8"/>
        <v>6.5477408350626405</v>
      </c>
      <c r="V36" s="47">
        <v>0.010769844435581162</v>
      </c>
      <c r="W36" s="38">
        <f t="shared" si="31"/>
        <v>10.778851621727943</v>
      </c>
      <c r="X36" s="38">
        <f t="shared" si="10"/>
        <v>13.47356452715993</v>
      </c>
      <c r="Y36" s="43">
        <v>8</v>
      </c>
      <c r="Z36" s="39">
        <f t="shared" si="11"/>
        <v>35.51106448240912</v>
      </c>
      <c r="AA36" s="39">
        <f t="shared" si="32"/>
        <v>1.0949755371462324</v>
      </c>
      <c r="AB36" s="39">
        <f t="shared" si="33"/>
        <v>0.18438593521481597</v>
      </c>
      <c r="AC36" s="43">
        <v>0.75</v>
      </c>
      <c r="AD36" s="38">
        <f t="shared" si="13"/>
        <v>0.8212316528596744</v>
      </c>
      <c r="AE36" s="37">
        <v>533.61</v>
      </c>
      <c r="AF36" s="43">
        <f t="shared" si="16"/>
        <v>532.11</v>
      </c>
      <c r="AG36" s="64">
        <v>1.5</v>
      </c>
      <c r="AH36" s="9"/>
      <c r="AI36" s="2"/>
      <c r="AJ36" s="2"/>
      <c r="AK36" s="2"/>
      <c r="AL36" s="2"/>
      <c r="AM36" s="2"/>
    </row>
    <row r="37" spans="1:39" ht="12.75">
      <c r="A37" s="113"/>
      <c r="B37" s="37" t="s">
        <v>42</v>
      </c>
      <c r="C37" s="37">
        <v>45.02</v>
      </c>
      <c r="D37" s="44">
        <v>0.008440693025321978</v>
      </c>
      <c r="E37" s="37">
        <v>0</v>
      </c>
      <c r="F37" s="38">
        <f t="shared" si="0"/>
        <v>0</v>
      </c>
      <c r="G37" s="45">
        <v>1.2940559999999999</v>
      </c>
      <c r="H37" s="38">
        <f t="shared" si="14"/>
        <v>0</v>
      </c>
      <c r="I37" s="38">
        <f t="shared" si="26"/>
        <v>582.3252</v>
      </c>
      <c r="J37" s="39">
        <f t="shared" si="1"/>
        <v>3.939260793630632</v>
      </c>
      <c r="K37" s="46">
        <v>0.5</v>
      </c>
      <c r="L37" s="46">
        <v>0.2</v>
      </c>
      <c r="M37" s="46">
        <v>0</v>
      </c>
      <c r="N37" s="46">
        <v>0</v>
      </c>
      <c r="O37" s="39">
        <f t="shared" si="18"/>
        <v>1.4322234374999998</v>
      </c>
      <c r="P37" s="39">
        <f t="shared" si="19"/>
        <v>5.6419016350626405</v>
      </c>
      <c r="Q37" s="39">
        <f t="shared" si="27"/>
        <v>0.6470279999999999</v>
      </c>
      <c r="R37" s="42">
        <f t="shared" si="28"/>
        <v>0.25881119999999996</v>
      </c>
      <c r="S37" s="43">
        <f t="shared" si="29"/>
        <v>0</v>
      </c>
      <c r="T37" s="43">
        <f t="shared" si="30"/>
        <v>0</v>
      </c>
      <c r="U37" s="103">
        <f t="shared" si="8"/>
        <v>6.5477408350626405</v>
      </c>
      <c r="V37" s="47">
        <v>0.008440693025321978</v>
      </c>
      <c r="W37" s="38">
        <f t="shared" si="31"/>
        <v>11.282773423847308</v>
      </c>
      <c r="X37" s="38">
        <f t="shared" si="10"/>
        <v>14.103466779809136</v>
      </c>
      <c r="Y37" s="43">
        <v>8</v>
      </c>
      <c r="Z37" s="39">
        <f t="shared" si="11"/>
        <v>31.437501912289374</v>
      </c>
      <c r="AA37" s="39">
        <f t="shared" si="32"/>
        <v>0.9693681686167648</v>
      </c>
      <c r="AB37" s="39">
        <f t="shared" si="33"/>
        <v>0.20827802582186195</v>
      </c>
      <c r="AC37" s="43">
        <v>0.8</v>
      </c>
      <c r="AD37" s="38">
        <f t="shared" si="13"/>
        <v>0.7754945348934119</v>
      </c>
      <c r="AE37" s="37">
        <v>532.8</v>
      </c>
      <c r="AF37" s="43">
        <f t="shared" si="16"/>
        <v>531.3</v>
      </c>
      <c r="AG37" s="64">
        <v>1.5</v>
      </c>
      <c r="AH37" s="9"/>
      <c r="AI37" s="2"/>
      <c r="AJ37" s="2"/>
      <c r="AK37" s="2"/>
      <c r="AL37" s="2"/>
      <c r="AM37" s="2"/>
    </row>
    <row r="38" spans="1:39" ht="12.75">
      <c r="A38" s="113"/>
      <c r="B38" s="37" t="s">
        <v>43</v>
      </c>
      <c r="C38" s="37">
        <v>75.02</v>
      </c>
      <c r="D38" s="44">
        <v>0.008397760597174026</v>
      </c>
      <c r="E38" s="37">
        <v>2307.22</v>
      </c>
      <c r="F38" s="38">
        <f t="shared" si="0"/>
        <v>0.23072199999999998</v>
      </c>
      <c r="G38" s="45">
        <v>1.524778</v>
      </c>
      <c r="H38" s="38">
        <f t="shared" si="14"/>
        <v>103.82489999999999</v>
      </c>
      <c r="I38" s="38">
        <f t="shared" si="26"/>
        <v>686.1501</v>
      </c>
      <c r="J38" s="39">
        <f t="shared" si="1"/>
        <v>3.8995461890986296</v>
      </c>
      <c r="K38" s="46">
        <v>0.5</v>
      </c>
      <c r="L38" s="46">
        <v>0.2</v>
      </c>
      <c r="M38" s="46">
        <v>0</v>
      </c>
      <c r="N38" s="46">
        <v>0</v>
      </c>
      <c r="O38" s="39">
        <f t="shared" si="18"/>
        <v>1.6875798177083332</v>
      </c>
      <c r="P38" s="39">
        <f t="shared" si="19"/>
        <v>6.580795446944291</v>
      </c>
      <c r="Q38" s="39">
        <f t="shared" si="27"/>
        <v>0.762389</v>
      </c>
      <c r="R38" s="42">
        <f t="shared" si="28"/>
        <v>0.3049556</v>
      </c>
      <c r="S38" s="43">
        <f t="shared" si="29"/>
        <v>0</v>
      </c>
      <c r="T38" s="43">
        <f t="shared" si="30"/>
        <v>0</v>
      </c>
      <c r="U38" s="103">
        <f t="shared" si="8"/>
        <v>7.64814004694429</v>
      </c>
      <c r="V38" s="47">
        <v>0.008397760597174026</v>
      </c>
      <c r="W38" s="38">
        <f t="shared" si="31"/>
        <v>11.970994709898536</v>
      </c>
      <c r="X38" s="38">
        <f t="shared" si="10"/>
        <v>14.96374338737317</v>
      </c>
      <c r="Y38" s="43">
        <v>8</v>
      </c>
      <c r="Z38" s="39">
        <f t="shared" si="11"/>
        <v>31.357448715369717</v>
      </c>
      <c r="AA38" s="39">
        <f t="shared" si="32"/>
        <v>0.966899746631251</v>
      </c>
      <c r="AB38" s="39">
        <f t="shared" si="33"/>
        <v>0.24390185937530012</v>
      </c>
      <c r="AC38" s="43">
        <v>0.83</v>
      </c>
      <c r="AD38" s="38">
        <f t="shared" si="13"/>
        <v>0.8025267897039383</v>
      </c>
      <c r="AE38" s="37">
        <v>533.67</v>
      </c>
      <c r="AF38" s="43">
        <f t="shared" si="16"/>
        <v>532.17</v>
      </c>
      <c r="AG38" s="64">
        <v>1.5</v>
      </c>
      <c r="AH38" s="9"/>
      <c r="AI38" s="2"/>
      <c r="AJ38" s="2"/>
      <c r="AK38" s="2"/>
      <c r="AL38" s="2"/>
      <c r="AM38" s="2"/>
    </row>
    <row r="39" spans="1:39" ht="12.75">
      <c r="A39" s="113"/>
      <c r="B39" s="37" t="s">
        <v>44</v>
      </c>
      <c r="C39" s="37">
        <v>75.02</v>
      </c>
      <c r="D39" s="44">
        <v>0.008264462809917416</v>
      </c>
      <c r="E39" s="37">
        <v>1955.88</v>
      </c>
      <c r="F39" s="38">
        <f t="shared" si="0"/>
        <v>0.195588</v>
      </c>
      <c r="G39" s="45">
        <v>1.720366</v>
      </c>
      <c r="H39" s="38">
        <f t="shared" si="14"/>
        <v>88.0146</v>
      </c>
      <c r="I39" s="38">
        <f t="shared" si="26"/>
        <v>774.1647</v>
      </c>
      <c r="J39" s="39">
        <f t="shared" si="1"/>
        <v>3.868931062635726</v>
      </c>
      <c r="K39" s="46">
        <v>0.5</v>
      </c>
      <c r="L39" s="46">
        <v>0.2</v>
      </c>
      <c r="M39" s="46">
        <v>0</v>
      </c>
      <c r="N39" s="46">
        <v>0</v>
      </c>
      <c r="O39" s="39">
        <f t="shared" si="18"/>
        <v>1.9040509114583333</v>
      </c>
      <c r="P39" s="39">
        <f t="shared" si="19"/>
        <v>7.366641716181012</v>
      </c>
      <c r="Q39" s="39">
        <f t="shared" si="27"/>
        <v>0.860183</v>
      </c>
      <c r="R39" s="42">
        <f t="shared" si="28"/>
        <v>0.3440732</v>
      </c>
      <c r="S39" s="43">
        <f t="shared" si="29"/>
        <v>0</v>
      </c>
      <c r="T39" s="43">
        <f t="shared" si="30"/>
        <v>0</v>
      </c>
      <c r="U39" s="103">
        <f t="shared" si="8"/>
        <v>8.570897916181012</v>
      </c>
      <c r="V39" s="47">
        <v>0.008264462809917416</v>
      </c>
      <c r="W39" s="38">
        <f t="shared" si="31"/>
        <v>12.530966937575322</v>
      </c>
      <c r="X39" s="38">
        <f t="shared" si="10"/>
        <v>15.663708671969152</v>
      </c>
      <c r="Y39" s="43">
        <v>8</v>
      </c>
      <c r="Z39" s="39">
        <f t="shared" si="11"/>
        <v>31.107584584281273</v>
      </c>
      <c r="AA39" s="39">
        <f t="shared" si="32"/>
        <v>0.9591952433971203</v>
      </c>
      <c r="AB39" s="39">
        <f t="shared" si="33"/>
        <v>0.27552437872376323</v>
      </c>
      <c r="AC39" s="43">
        <v>0.85</v>
      </c>
      <c r="AD39" s="38">
        <f t="shared" si="13"/>
        <v>0.8153159568875522</v>
      </c>
      <c r="AE39" s="37">
        <v>533.04</v>
      </c>
      <c r="AF39" s="43">
        <f t="shared" si="16"/>
        <v>531.54</v>
      </c>
      <c r="AG39" s="64">
        <v>1.5</v>
      </c>
      <c r="AH39" s="9"/>
      <c r="AI39" s="2"/>
      <c r="AJ39" s="2"/>
      <c r="AK39" s="2"/>
      <c r="AL39" s="2"/>
      <c r="AM39" s="2"/>
    </row>
    <row r="40" spans="1:39" ht="13.5" thickBot="1">
      <c r="A40" s="114"/>
      <c r="B40" s="65" t="s">
        <v>45</v>
      </c>
      <c r="C40" s="65">
        <v>45.55</v>
      </c>
      <c r="D40" s="66">
        <v>0.028540065861689452</v>
      </c>
      <c r="E40" s="65">
        <v>0</v>
      </c>
      <c r="F40" s="67">
        <f t="shared" si="0"/>
        <v>0</v>
      </c>
      <c r="G40" s="68">
        <v>1.720366</v>
      </c>
      <c r="H40" s="67">
        <f t="shared" si="14"/>
        <v>0</v>
      </c>
      <c r="I40" s="67">
        <f t="shared" si="26"/>
        <v>774.1647</v>
      </c>
      <c r="J40" s="69">
        <f t="shared" si="1"/>
        <v>3.868931062635726</v>
      </c>
      <c r="K40" s="70">
        <v>0.5</v>
      </c>
      <c r="L40" s="70">
        <v>0.2</v>
      </c>
      <c r="M40" s="70">
        <v>0</v>
      </c>
      <c r="N40" s="70">
        <v>0</v>
      </c>
      <c r="O40" s="69">
        <f t="shared" si="18"/>
        <v>1.9040509114583333</v>
      </c>
      <c r="P40" s="69">
        <f t="shared" si="19"/>
        <v>7.366641716181012</v>
      </c>
      <c r="Q40" s="69">
        <f t="shared" si="27"/>
        <v>0.860183</v>
      </c>
      <c r="R40" s="71">
        <f t="shared" si="28"/>
        <v>0.3440732</v>
      </c>
      <c r="S40" s="72">
        <f t="shared" si="29"/>
        <v>0</v>
      </c>
      <c r="T40" s="72">
        <f t="shared" si="30"/>
        <v>0</v>
      </c>
      <c r="U40" s="104">
        <f t="shared" si="8"/>
        <v>8.570897916181012</v>
      </c>
      <c r="V40" s="73">
        <v>0.028540065861689452</v>
      </c>
      <c r="W40" s="67">
        <f t="shared" si="31"/>
        <v>9.93263599751829</v>
      </c>
      <c r="X40" s="67">
        <f t="shared" si="10"/>
        <v>12.415794996897862</v>
      </c>
      <c r="Y40" s="72">
        <v>8</v>
      </c>
      <c r="Z40" s="69">
        <f t="shared" si="11"/>
        <v>57.807802616878256</v>
      </c>
      <c r="AA40" s="69">
        <f t="shared" si="32"/>
        <v>1.7824903489732116</v>
      </c>
      <c r="AB40" s="69">
        <f t="shared" si="33"/>
        <v>0.14826541622736844</v>
      </c>
      <c r="AC40" s="72">
        <v>0.71</v>
      </c>
      <c r="AD40" s="67">
        <f t="shared" si="13"/>
        <v>1.2655681477709801</v>
      </c>
      <c r="AE40" s="65">
        <v>532.42</v>
      </c>
      <c r="AF40" s="72">
        <f t="shared" si="16"/>
        <v>530.92</v>
      </c>
      <c r="AG40" s="75">
        <v>1.5</v>
      </c>
      <c r="AH40" s="9"/>
      <c r="AI40" s="2"/>
      <c r="AJ40" s="2"/>
      <c r="AK40" s="2"/>
      <c r="AL40" s="2"/>
      <c r="AM40" s="2"/>
    </row>
    <row r="41" spans="1:39" ht="13.5" thickBot="1">
      <c r="A41" s="11"/>
      <c r="B41" s="11"/>
      <c r="C41" s="11"/>
      <c r="D41" s="14"/>
      <c r="E41" s="11"/>
      <c r="F41" s="13"/>
      <c r="G41" s="27"/>
      <c r="H41" s="13"/>
      <c r="I41" s="13"/>
      <c r="J41" s="18"/>
      <c r="K41" s="12"/>
      <c r="L41" s="12"/>
      <c r="M41" s="12"/>
      <c r="N41" s="12"/>
      <c r="O41" s="18"/>
      <c r="P41" s="18"/>
      <c r="Q41" s="18"/>
      <c r="R41" s="19"/>
      <c r="S41" s="20"/>
      <c r="T41" s="20"/>
      <c r="U41" s="105"/>
      <c r="V41" s="16"/>
      <c r="W41" s="13"/>
      <c r="X41" s="13"/>
      <c r="Y41" s="20"/>
      <c r="Z41" s="18"/>
      <c r="AA41" s="18"/>
      <c r="AB41" s="18"/>
      <c r="AC41" s="20"/>
      <c r="AD41" s="13"/>
      <c r="AE41" s="11"/>
      <c r="AF41" s="20"/>
      <c r="AG41" s="12"/>
      <c r="AH41" s="9"/>
      <c r="AI41" s="2"/>
      <c r="AJ41" s="2"/>
      <c r="AK41" s="2"/>
      <c r="AL41" s="2"/>
      <c r="AM41" s="2"/>
    </row>
    <row r="42" spans="1:39" ht="12.75">
      <c r="A42" s="112" t="s">
        <v>68</v>
      </c>
      <c r="B42" s="49" t="s">
        <v>48</v>
      </c>
      <c r="C42" s="49">
        <v>43.71</v>
      </c>
      <c r="D42" s="77">
        <v>0.005261953786319336</v>
      </c>
      <c r="E42" s="49">
        <v>498.68</v>
      </c>
      <c r="F42" s="54">
        <f t="shared" si="0"/>
        <v>0.049868</v>
      </c>
      <c r="G42" s="78">
        <v>0.049868</v>
      </c>
      <c r="H42" s="54">
        <f t="shared" si="14"/>
        <v>22.4406</v>
      </c>
      <c r="I42" s="54">
        <f>G42*$D$2</f>
        <v>22.4406</v>
      </c>
      <c r="J42" s="55">
        <f t="shared" si="1"/>
        <v>4.373655042204941</v>
      </c>
      <c r="K42" s="79">
        <v>0.5</v>
      </c>
      <c r="L42" s="79">
        <v>0.2</v>
      </c>
      <c r="M42" s="79">
        <v>0</v>
      </c>
      <c r="N42" s="79">
        <v>0</v>
      </c>
      <c r="O42" s="55">
        <f t="shared" si="18"/>
        <v>0.055192447916666665</v>
      </c>
      <c r="P42" s="55">
        <f t="shared" si="19"/>
        <v>0.24139272812236276</v>
      </c>
      <c r="Q42" s="55">
        <f>G42*K42</f>
        <v>0.024934</v>
      </c>
      <c r="R42" s="58">
        <f>G42*L42</f>
        <v>0.009973600000000001</v>
      </c>
      <c r="S42" s="59">
        <f>G42*M42</f>
        <v>0</v>
      </c>
      <c r="T42" s="59">
        <f>G42*N42</f>
        <v>0</v>
      </c>
      <c r="U42" s="102">
        <f t="shared" si="8"/>
        <v>0.27630032812236277</v>
      </c>
      <c r="V42" s="80">
        <v>0.005261953786319336</v>
      </c>
      <c r="W42" s="54">
        <f>100*(($C$2*U42/1000)/(0.3117*(V42^(1/2))))^(3/8)</f>
        <v>3.7616675742288592</v>
      </c>
      <c r="X42" s="54">
        <f t="shared" si="10"/>
        <v>4.702084467786074</v>
      </c>
      <c r="Y42" s="59">
        <v>8</v>
      </c>
      <c r="Z42" s="55">
        <f t="shared" si="11"/>
        <v>24.821755340284053</v>
      </c>
      <c r="AA42" s="55">
        <f t="shared" si="32"/>
        <v>0.7653731388453162</v>
      </c>
      <c r="AB42" s="55">
        <f>U42/Z42</f>
        <v>0.011131377468455899</v>
      </c>
      <c r="AC42" s="59">
        <v>0.3</v>
      </c>
      <c r="AD42" s="54">
        <f t="shared" si="13"/>
        <v>0.22961194165359486</v>
      </c>
      <c r="AE42" s="49">
        <v>535.72</v>
      </c>
      <c r="AF42" s="59">
        <f t="shared" si="16"/>
        <v>534.22</v>
      </c>
      <c r="AG42" s="82">
        <v>1.5</v>
      </c>
      <c r="AH42" s="9"/>
      <c r="AI42" s="2"/>
      <c r="AJ42" s="2"/>
      <c r="AK42" s="2"/>
      <c r="AL42" s="2"/>
      <c r="AM42" s="2"/>
    </row>
    <row r="43" spans="1:36" ht="12.75">
      <c r="A43" s="113"/>
      <c r="B43" s="37" t="s">
        <v>49</v>
      </c>
      <c r="C43" s="37">
        <v>42.04</v>
      </c>
      <c r="D43" s="83">
        <v>0.00618458610846791</v>
      </c>
      <c r="E43" s="37">
        <v>572.09</v>
      </c>
      <c r="F43" s="38">
        <f t="shared" si="0"/>
        <v>0.057209</v>
      </c>
      <c r="G43" s="45">
        <v>0.107077</v>
      </c>
      <c r="H43" s="38">
        <f t="shared" si="14"/>
        <v>25.74405</v>
      </c>
      <c r="I43" s="38">
        <f>G43*$D$2</f>
        <v>48.184650000000005</v>
      </c>
      <c r="J43" s="39">
        <f t="shared" si="1"/>
        <v>4.317920783498591</v>
      </c>
      <c r="K43" s="46">
        <v>0.5</v>
      </c>
      <c r="L43" s="46">
        <v>0.2</v>
      </c>
      <c r="M43" s="46">
        <v>0</v>
      </c>
      <c r="N43" s="46">
        <v>0</v>
      </c>
      <c r="O43" s="39">
        <f t="shared" si="18"/>
        <v>0.11850970052083333</v>
      </c>
      <c r="P43" s="39">
        <f t="shared" si="19"/>
        <v>0.5117154989251</v>
      </c>
      <c r="Q43" s="39">
        <f>G43*K43</f>
        <v>0.0535385</v>
      </c>
      <c r="R43" s="42">
        <f>G43*L43</f>
        <v>0.0214154</v>
      </c>
      <c r="S43" s="43">
        <f>G43*M43</f>
        <v>0</v>
      </c>
      <c r="T43" s="43">
        <f>G43*N43</f>
        <v>0</v>
      </c>
      <c r="U43" s="103">
        <f t="shared" si="8"/>
        <v>0.5866693989251001</v>
      </c>
      <c r="V43" s="47">
        <v>0.00618458610846791</v>
      </c>
      <c r="W43" s="38">
        <f>100*(($C$2*U43/1000)/(0.3117*(V43^(1/2))))^(3/8)</f>
        <v>4.840099052247124</v>
      </c>
      <c r="X43" s="38">
        <f t="shared" si="10"/>
        <v>6.050123815308906</v>
      </c>
      <c r="Y43" s="43">
        <v>8</v>
      </c>
      <c r="Z43" s="39">
        <f t="shared" si="11"/>
        <v>26.910037077481608</v>
      </c>
      <c r="AA43" s="39">
        <f t="shared" si="32"/>
        <v>0.8297648277521151</v>
      </c>
      <c r="AB43" s="39">
        <f>U43/Z43</f>
        <v>0.02180113677420484</v>
      </c>
      <c r="AC43" s="84">
        <v>0.4</v>
      </c>
      <c r="AD43" s="38">
        <f t="shared" si="13"/>
        <v>0.3319059311008461</v>
      </c>
      <c r="AE43" s="37">
        <v>535.49</v>
      </c>
      <c r="AF43" s="43">
        <f t="shared" si="16"/>
        <v>533.99</v>
      </c>
      <c r="AG43" s="64">
        <v>1.5</v>
      </c>
      <c r="AH43" s="17"/>
      <c r="AI43" s="1"/>
      <c r="AJ43" s="1"/>
    </row>
    <row r="44" spans="1:36" ht="12.75">
      <c r="A44" s="113"/>
      <c r="B44" s="37" t="s">
        <v>50</v>
      </c>
      <c r="C44" s="37">
        <v>42.04</v>
      </c>
      <c r="D44" s="83">
        <v>0.005946717411988583</v>
      </c>
      <c r="E44" s="37">
        <v>507.99</v>
      </c>
      <c r="F44" s="38">
        <f t="shared" si="0"/>
        <v>0.050799000000000004</v>
      </c>
      <c r="G44" s="45">
        <v>0.15787600000000002</v>
      </c>
      <c r="H44" s="38">
        <f t="shared" si="14"/>
        <v>22.859550000000002</v>
      </c>
      <c r="I44" s="38">
        <f>G44*$D$2</f>
        <v>71.0442</v>
      </c>
      <c r="J44" s="39">
        <f t="shared" si="1"/>
        <v>4.281346508394317</v>
      </c>
      <c r="K44" s="46">
        <v>0.5</v>
      </c>
      <c r="L44" s="46">
        <v>0.2</v>
      </c>
      <c r="M44" s="46">
        <v>0</v>
      </c>
      <c r="N44" s="46">
        <v>0</v>
      </c>
      <c r="O44" s="39">
        <f t="shared" si="18"/>
        <v>0.1747325520833333</v>
      </c>
      <c r="P44" s="39">
        <f t="shared" si="19"/>
        <v>0.7480906017648071</v>
      </c>
      <c r="Q44" s="39">
        <f>G44*K44</f>
        <v>0.07893800000000001</v>
      </c>
      <c r="R44" s="42">
        <f>G44*L44</f>
        <v>0.031575200000000005</v>
      </c>
      <c r="S44" s="43">
        <f>G44*M44</f>
        <v>0</v>
      </c>
      <c r="T44" s="43">
        <f>G44*N44</f>
        <v>0</v>
      </c>
      <c r="U44" s="103">
        <f t="shared" si="8"/>
        <v>0.8586038017648072</v>
      </c>
      <c r="V44" s="47">
        <v>0.005946717411988583</v>
      </c>
      <c r="W44" s="38">
        <f>100*(($C$2*U44/1000)/(0.3117*(V44^(1/2))))^(3/8)</f>
        <v>5.624355519489041</v>
      </c>
      <c r="X44" s="38">
        <f t="shared" si="10"/>
        <v>7.030444399361301</v>
      </c>
      <c r="Y44" s="43">
        <v>8</v>
      </c>
      <c r="Z44" s="39">
        <f t="shared" si="11"/>
        <v>26.387462340305092</v>
      </c>
      <c r="AA44" s="39">
        <f t="shared" si="32"/>
        <v>0.8136513554617434</v>
      </c>
      <c r="AB44" s="39">
        <f>U44/Z44</f>
        <v>0.03253832409846198</v>
      </c>
      <c r="AC44" s="84">
        <v>0.45</v>
      </c>
      <c r="AD44" s="38">
        <f t="shared" si="13"/>
        <v>0.36614310995778454</v>
      </c>
      <c r="AE44" s="37">
        <v>535.23</v>
      </c>
      <c r="AF44" s="43">
        <f t="shared" si="16"/>
        <v>533.73</v>
      </c>
      <c r="AG44" s="64">
        <v>1.5</v>
      </c>
      <c r="AH44" s="17"/>
      <c r="AI44" s="1"/>
      <c r="AJ44" s="1"/>
    </row>
    <row r="45" spans="1:36" ht="12.75">
      <c r="A45" s="113"/>
      <c r="B45" s="37" t="s">
        <v>51</v>
      </c>
      <c r="C45" s="37">
        <v>42.04</v>
      </c>
      <c r="D45" s="83">
        <v>0.005470980019029928</v>
      </c>
      <c r="E45" s="37">
        <v>720.3</v>
      </c>
      <c r="F45" s="38">
        <f t="shared" si="0"/>
        <v>0.07203</v>
      </c>
      <c r="G45" s="45">
        <v>0.229906</v>
      </c>
      <c r="H45" s="38">
        <f t="shared" si="14"/>
        <v>32.4135</v>
      </c>
      <c r="I45" s="38">
        <f>G45*$D$2</f>
        <v>103.4577</v>
      </c>
      <c r="J45" s="39">
        <f t="shared" si="1"/>
        <v>4.239504621863793</v>
      </c>
      <c r="K45" s="46">
        <v>0.5</v>
      </c>
      <c r="L45" s="46">
        <v>0.2</v>
      </c>
      <c r="M45" s="46">
        <v>0</v>
      </c>
      <c r="N45" s="46">
        <v>0</v>
      </c>
      <c r="O45" s="39">
        <f t="shared" si="18"/>
        <v>0.25445325520833334</v>
      </c>
      <c r="P45" s="39">
        <f t="shared" si="19"/>
        <v>1.0787557515040163</v>
      </c>
      <c r="Q45" s="39">
        <f>G45*K45</f>
        <v>0.114953</v>
      </c>
      <c r="R45" s="42">
        <f>G45*L45</f>
        <v>0.0459812</v>
      </c>
      <c r="S45" s="43">
        <f>G45*M45</f>
        <v>0</v>
      </c>
      <c r="T45" s="43">
        <f>G45*N45</f>
        <v>0</v>
      </c>
      <c r="U45" s="103">
        <f t="shared" si="8"/>
        <v>1.2396899515040163</v>
      </c>
      <c r="V45" s="47">
        <v>0.005470980019029928</v>
      </c>
      <c r="W45" s="38">
        <f>100*(($C$2*U45/1000)/(0.3117*(V45^(1/2))))^(3/8)</f>
        <v>6.556659794454579</v>
      </c>
      <c r="X45" s="38">
        <f t="shared" si="10"/>
        <v>8.195824743068224</v>
      </c>
      <c r="Y45" s="43">
        <v>8</v>
      </c>
      <c r="Z45" s="39">
        <f t="shared" si="11"/>
        <v>25.309964742373477</v>
      </c>
      <c r="AA45" s="39">
        <f t="shared" si="32"/>
        <v>0.780426963901941</v>
      </c>
      <c r="AB45" s="39">
        <f>U45/Z45</f>
        <v>0.04898031127750052</v>
      </c>
      <c r="AC45" s="84">
        <v>0.5</v>
      </c>
      <c r="AD45" s="38">
        <f t="shared" si="13"/>
        <v>0.3902134819509705</v>
      </c>
      <c r="AE45" s="37">
        <v>534.98</v>
      </c>
      <c r="AF45" s="43">
        <f t="shared" si="16"/>
        <v>533.48</v>
      </c>
      <c r="AG45" s="64">
        <v>1.5</v>
      </c>
      <c r="AH45" s="17"/>
      <c r="AI45" s="1"/>
      <c r="AJ45" s="1"/>
    </row>
    <row r="46" spans="1:36" ht="13.5" thickBot="1">
      <c r="A46" s="114"/>
      <c r="B46" s="65" t="s">
        <v>52</v>
      </c>
      <c r="C46" s="65">
        <v>43.54</v>
      </c>
      <c r="D46" s="85">
        <v>0.0059715204409736084</v>
      </c>
      <c r="E46" s="65">
        <v>474.03</v>
      </c>
      <c r="F46" s="67">
        <f t="shared" si="0"/>
        <v>0.047403</v>
      </c>
      <c r="G46" s="68">
        <v>0.277309</v>
      </c>
      <c r="H46" s="67">
        <f t="shared" si="14"/>
        <v>21.33135</v>
      </c>
      <c r="I46" s="67">
        <f>G46*$D$2</f>
        <v>124.78905000000002</v>
      </c>
      <c r="J46" s="69">
        <f t="shared" si="1"/>
        <v>4.215984408207349</v>
      </c>
      <c r="K46" s="70">
        <v>0.5</v>
      </c>
      <c r="L46" s="70">
        <v>0.2</v>
      </c>
      <c r="M46" s="70">
        <v>0</v>
      </c>
      <c r="N46" s="70">
        <v>0</v>
      </c>
      <c r="O46" s="69">
        <f t="shared" si="18"/>
        <v>0.30691751302083337</v>
      </c>
      <c r="P46" s="69">
        <f t="shared" si="19"/>
        <v>1.2939594495016096</v>
      </c>
      <c r="Q46" s="69">
        <f>G46*K46</f>
        <v>0.1386545</v>
      </c>
      <c r="R46" s="71">
        <f>G46*L46</f>
        <v>0.055461800000000006</v>
      </c>
      <c r="S46" s="72">
        <f>G46*M46</f>
        <v>0</v>
      </c>
      <c r="T46" s="72">
        <f>G46*N46</f>
        <v>0</v>
      </c>
      <c r="U46" s="104">
        <f t="shared" si="8"/>
        <v>1.4880757495016097</v>
      </c>
      <c r="V46" s="73">
        <v>0.0059715204409736084</v>
      </c>
      <c r="W46" s="67">
        <f>100*(($C$2*U46/1000)/(0.3117*(V46^(1/2))))^(3/8)</f>
        <v>6.907102849399912</v>
      </c>
      <c r="X46" s="67">
        <f t="shared" si="10"/>
        <v>8.63387856174989</v>
      </c>
      <c r="Y46" s="72">
        <v>8</v>
      </c>
      <c r="Z46" s="69">
        <f t="shared" si="11"/>
        <v>26.44243451395543</v>
      </c>
      <c r="AA46" s="69">
        <f t="shared" si="32"/>
        <v>0.8153464098412224</v>
      </c>
      <c r="AB46" s="69">
        <f>U46/Z46</f>
        <v>0.056276049344709665</v>
      </c>
      <c r="AC46" s="86">
        <v>0.55</v>
      </c>
      <c r="AD46" s="67">
        <f t="shared" si="13"/>
        <v>0.4484405254126724</v>
      </c>
      <c r="AE46" s="65">
        <v>534.75</v>
      </c>
      <c r="AF46" s="72">
        <f t="shared" si="16"/>
        <v>533.25</v>
      </c>
      <c r="AG46" s="75">
        <v>1.5</v>
      </c>
      <c r="AH46" s="17"/>
      <c r="AI46" s="1"/>
      <c r="AJ46" s="1"/>
    </row>
    <row r="47" spans="1:36" ht="13.5" thickBot="1">
      <c r="A47" s="11"/>
      <c r="B47" s="11"/>
      <c r="C47" s="11"/>
      <c r="D47" s="15"/>
      <c r="E47" s="11"/>
      <c r="F47" s="13"/>
      <c r="G47" s="27"/>
      <c r="H47" s="13"/>
      <c r="I47" s="13"/>
      <c r="J47" s="18"/>
      <c r="K47" s="12"/>
      <c r="L47" s="12"/>
      <c r="M47" s="12"/>
      <c r="N47" s="12"/>
      <c r="O47" s="18"/>
      <c r="P47" s="18"/>
      <c r="Q47" s="18"/>
      <c r="R47" s="19"/>
      <c r="S47" s="20"/>
      <c r="T47" s="20"/>
      <c r="U47" s="105"/>
      <c r="V47" s="16"/>
      <c r="W47" s="13"/>
      <c r="X47" s="13"/>
      <c r="Y47" s="20"/>
      <c r="Z47" s="18"/>
      <c r="AA47" s="18"/>
      <c r="AB47" s="18"/>
      <c r="AC47" s="22"/>
      <c r="AD47" s="13"/>
      <c r="AE47" s="11"/>
      <c r="AF47" s="20"/>
      <c r="AG47" s="12"/>
      <c r="AH47" s="17"/>
      <c r="AI47" s="1"/>
      <c r="AJ47" s="1"/>
    </row>
    <row r="48" spans="1:36" ht="12.75">
      <c r="A48" s="112" t="s">
        <v>98</v>
      </c>
      <c r="B48" s="49" t="s">
        <v>53</v>
      </c>
      <c r="C48" s="49">
        <v>59.26</v>
      </c>
      <c r="D48" s="87">
        <v>0</v>
      </c>
      <c r="E48" s="49">
        <v>925.27</v>
      </c>
      <c r="F48" s="54">
        <f t="shared" si="0"/>
        <v>0.092527</v>
      </c>
      <c r="G48" s="78">
        <v>0.092527</v>
      </c>
      <c r="H48" s="54">
        <f t="shared" si="14"/>
        <v>41.63715</v>
      </c>
      <c r="I48" s="54">
        <f aca="true" t="shared" si="34" ref="I48:I62">G48*$D$2</f>
        <v>41.63715</v>
      </c>
      <c r="J48" s="55">
        <f t="shared" si="1"/>
        <v>4.330120693232038</v>
      </c>
      <c r="K48" s="79">
        <v>0.5</v>
      </c>
      <c r="L48" s="79">
        <v>0.2</v>
      </c>
      <c r="M48" s="79">
        <v>0</v>
      </c>
      <c r="N48" s="79">
        <v>0</v>
      </c>
      <c r="O48" s="55">
        <f t="shared" si="18"/>
        <v>0.10240618489583334</v>
      </c>
      <c r="P48" s="55">
        <f t="shared" si="19"/>
        <v>0.4434311403323941</v>
      </c>
      <c r="Q48" s="55">
        <f aca="true" t="shared" si="35" ref="Q48:Q62">G48*K48</f>
        <v>0.0462635</v>
      </c>
      <c r="R48" s="58">
        <f aca="true" t="shared" si="36" ref="R48:R62">G48*L48</f>
        <v>0.0185054</v>
      </c>
      <c r="S48" s="59">
        <f aca="true" t="shared" si="37" ref="S48:S62">G48*M48</f>
        <v>0</v>
      </c>
      <c r="T48" s="59">
        <f aca="true" t="shared" si="38" ref="T48:T62">G48*N48</f>
        <v>0</v>
      </c>
      <c r="U48" s="102">
        <f t="shared" si="8"/>
        <v>0.5082000403323941</v>
      </c>
      <c r="V48" s="80">
        <v>0.0075</v>
      </c>
      <c r="W48" s="54">
        <f aca="true" t="shared" si="39" ref="W48:W62">100*(($C$2*U48/1000)/(0.3117*(V48^(1/2))))^(3/8)</f>
        <v>4.423504567793556</v>
      </c>
      <c r="X48" s="54">
        <f t="shared" si="10"/>
        <v>5.529380709741945</v>
      </c>
      <c r="Y48" s="59">
        <v>8</v>
      </c>
      <c r="Z48" s="55">
        <f t="shared" si="11"/>
        <v>29.633954350396735</v>
      </c>
      <c r="AA48" s="55">
        <f t="shared" si="32"/>
        <v>0.9137561927682111</v>
      </c>
      <c r="AB48" s="55">
        <f aca="true" t="shared" si="40" ref="AB48:AB62">U48/Z48</f>
        <v>0.01714924826850151</v>
      </c>
      <c r="AC48" s="88">
        <v>0.4</v>
      </c>
      <c r="AD48" s="54">
        <f t="shared" si="13"/>
        <v>0.36550247710728445</v>
      </c>
      <c r="AE48" s="49">
        <v>535.72</v>
      </c>
      <c r="AF48" s="59">
        <f t="shared" si="16"/>
        <v>534.22</v>
      </c>
      <c r="AG48" s="82">
        <v>1.5</v>
      </c>
      <c r="AH48" s="17"/>
      <c r="AI48" s="1"/>
      <c r="AJ48" s="1"/>
    </row>
    <row r="49" spans="1:36" ht="12.75">
      <c r="A49" s="113"/>
      <c r="B49" s="37" t="s">
        <v>54</v>
      </c>
      <c r="C49" s="37">
        <v>69.26</v>
      </c>
      <c r="D49" s="83">
        <v>0.007941091539127266</v>
      </c>
      <c r="E49" s="37">
        <v>973.46</v>
      </c>
      <c r="F49" s="38">
        <f t="shared" si="0"/>
        <v>0.097346</v>
      </c>
      <c r="G49" s="45">
        <v>0.18987300000000001</v>
      </c>
      <c r="H49" s="38">
        <f t="shared" si="14"/>
        <v>43.8057</v>
      </c>
      <c r="I49" s="38">
        <f t="shared" si="34"/>
        <v>85.44285</v>
      </c>
      <c r="J49" s="39">
        <f t="shared" si="1"/>
        <v>4.261649963411827</v>
      </c>
      <c r="K49" s="46">
        <v>0.5</v>
      </c>
      <c r="L49" s="46">
        <v>0.2</v>
      </c>
      <c r="M49" s="46">
        <v>0</v>
      </c>
      <c r="N49" s="46">
        <v>0</v>
      </c>
      <c r="O49" s="39">
        <f t="shared" si="18"/>
        <v>0.2101458984375</v>
      </c>
      <c r="P49" s="39">
        <f t="shared" si="19"/>
        <v>0.8955682603873174</v>
      </c>
      <c r="Q49" s="39">
        <f t="shared" si="35"/>
        <v>0.09493650000000001</v>
      </c>
      <c r="R49" s="42">
        <f t="shared" si="36"/>
        <v>0.037974600000000004</v>
      </c>
      <c r="S49" s="43">
        <f t="shared" si="37"/>
        <v>0</v>
      </c>
      <c r="T49" s="43">
        <f t="shared" si="38"/>
        <v>0</v>
      </c>
      <c r="U49" s="103">
        <f t="shared" si="8"/>
        <v>1.0284793603873175</v>
      </c>
      <c r="V49" s="47">
        <v>0.007941091539127266</v>
      </c>
      <c r="W49" s="38">
        <f t="shared" si="39"/>
        <v>5.700635343563423</v>
      </c>
      <c r="X49" s="38">
        <f t="shared" si="10"/>
        <v>7.125794179454279</v>
      </c>
      <c r="Y49" s="43">
        <v>8</v>
      </c>
      <c r="Z49" s="39">
        <f t="shared" si="11"/>
        <v>30.49292439629232</v>
      </c>
      <c r="AA49" s="39">
        <f t="shared" si="32"/>
        <v>0.940242337329238</v>
      </c>
      <c r="AB49" s="39">
        <f t="shared" si="40"/>
        <v>0.033728459331121806</v>
      </c>
      <c r="AC49" s="84">
        <v>0.45</v>
      </c>
      <c r="AD49" s="38">
        <f t="shared" si="13"/>
        <v>0.4231090517981571</v>
      </c>
      <c r="AE49" s="37">
        <v>535.17</v>
      </c>
      <c r="AF49" s="43">
        <f t="shared" si="16"/>
        <v>533.67</v>
      </c>
      <c r="AG49" s="64">
        <v>1.5</v>
      </c>
      <c r="AH49" s="17"/>
      <c r="AI49" s="1"/>
      <c r="AJ49" s="1"/>
    </row>
    <row r="50" spans="1:36" ht="12.75">
      <c r="A50" s="113"/>
      <c r="B50" s="37" t="s">
        <v>55</v>
      </c>
      <c r="C50" s="37">
        <v>44.72</v>
      </c>
      <c r="D50" s="83">
        <v>0.006037567084078306</v>
      </c>
      <c r="E50" s="37">
        <v>0</v>
      </c>
      <c r="F50" s="38">
        <f t="shared" si="0"/>
        <v>0</v>
      </c>
      <c r="G50" s="45">
        <v>0.18987300000000001</v>
      </c>
      <c r="H50" s="38">
        <f t="shared" si="14"/>
        <v>0</v>
      </c>
      <c r="I50" s="38">
        <f t="shared" si="34"/>
        <v>85.44285</v>
      </c>
      <c r="J50" s="39">
        <f t="shared" si="1"/>
        <v>4.261649963411827</v>
      </c>
      <c r="K50" s="46">
        <v>0.5</v>
      </c>
      <c r="L50" s="46">
        <v>0.2</v>
      </c>
      <c r="M50" s="46">
        <v>0</v>
      </c>
      <c r="N50" s="46">
        <v>0</v>
      </c>
      <c r="O50" s="39">
        <f t="shared" si="18"/>
        <v>0.2101458984375</v>
      </c>
      <c r="P50" s="39">
        <f t="shared" si="19"/>
        <v>0.8955682603873174</v>
      </c>
      <c r="Q50" s="39">
        <f t="shared" si="35"/>
        <v>0.09493650000000001</v>
      </c>
      <c r="R50" s="42">
        <f t="shared" si="36"/>
        <v>0.037974600000000004</v>
      </c>
      <c r="S50" s="43">
        <f t="shared" si="37"/>
        <v>0</v>
      </c>
      <c r="T50" s="43">
        <f t="shared" si="38"/>
        <v>0</v>
      </c>
      <c r="U50" s="103">
        <f t="shared" si="8"/>
        <v>1.0284793603873175</v>
      </c>
      <c r="V50" s="47">
        <v>0.006037567084078306</v>
      </c>
      <c r="W50" s="38">
        <f t="shared" si="39"/>
        <v>6.001214912325957</v>
      </c>
      <c r="X50" s="38">
        <f t="shared" si="10"/>
        <v>7.501518640407446</v>
      </c>
      <c r="Y50" s="43">
        <v>8</v>
      </c>
      <c r="Z50" s="39">
        <f t="shared" si="11"/>
        <v>26.58826266318497</v>
      </c>
      <c r="AA50" s="39">
        <f t="shared" si="32"/>
        <v>0.8198429874110881</v>
      </c>
      <c r="AB50" s="39">
        <f t="shared" si="40"/>
        <v>0.038681706037581226</v>
      </c>
      <c r="AC50" s="84">
        <v>0.5</v>
      </c>
      <c r="AD50" s="38">
        <f t="shared" si="13"/>
        <v>0.40992149370554404</v>
      </c>
      <c r="AE50" s="37">
        <v>534.62</v>
      </c>
      <c r="AF50" s="43">
        <f t="shared" si="16"/>
        <v>533.12</v>
      </c>
      <c r="AG50" s="64">
        <v>1.5</v>
      </c>
      <c r="AH50" s="17"/>
      <c r="AI50" s="1"/>
      <c r="AJ50" s="1"/>
    </row>
    <row r="51" spans="1:36" ht="12.75">
      <c r="A51" s="113"/>
      <c r="B51" s="37" t="s">
        <v>56</v>
      </c>
      <c r="C51" s="37">
        <v>63.16</v>
      </c>
      <c r="D51" s="83">
        <v>0</v>
      </c>
      <c r="E51" s="37">
        <v>1963.26</v>
      </c>
      <c r="F51" s="38">
        <f t="shared" si="0"/>
        <v>0.196326</v>
      </c>
      <c r="G51" s="45">
        <v>0.386199</v>
      </c>
      <c r="H51" s="38">
        <f t="shared" si="14"/>
        <v>88.3467</v>
      </c>
      <c r="I51" s="38">
        <f t="shared" si="34"/>
        <v>173.78955000000002</v>
      </c>
      <c r="J51" s="39">
        <f t="shared" si="1"/>
        <v>4.169657690430977</v>
      </c>
      <c r="K51" s="46">
        <v>0.5</v>
      </c>
      <c r="L51" s="46">
        <v>0.2</v>
      </c>
      <c r="M51" s="46">
        <v>0</v>
      </c>
      <c r="N51" s="46">
        <v>0</v>
      </c>
      <c r="O51" s="39">
        <f t="shared" si="18"/>
        <v>0.42743378906250007</v>
      </c>
      <c r="P51" s="39">
        <f t="shared" si="19"/>
        <v>1.7822525857145055</v>
      </c>
      <c r="Q51" s="39">
        <f t="shared" si="35"/>
        <v>0.1930995</v>
      </c>
      <c r="R51" s="42">
        <f t="shared" si="36"/>
        <v>0.07723980000000001</v>
      </c>
      <c r="S51" s="43">
        <f t="shared" si="37"/>
        <v>0</v>
      </c>
      <c r="T51" s="43">
        <f t="shared" si="38"/>
        <v>0</v>
      </c>
      <c r="U51" s="103">
        <f t="shared" si="8"/>
        <v>2.0525918857145053</v>
      </c>
      <c r="V51" s="47">
        <v>0.00653</v>
      </c>
      <c r="W51" s="38">
        <f t="shared" si="39"/>
        <v>7.6629274296261265</v>
      </c>
      <c r="X51" s="38">
        <f t="shared" si="10"/>
        <v>9.578659287032657</v>
      </c>
      <c r="Y51" s="43">
        <v>8</v>
      </c>
      <c r="Z51" s="39">
        <f t="shared" si="11"/>
        <v>27.651300790095032</v>
      </c>
      <c r="AA51" s="39">
        <f t="shared" si="32"/>
        <v>0.8526215244948434</v>
      </c>
      <c r="AB51" s="39">
        <f t="shared" si="40"/>
        <v>0.07423129570995676</v>
      </c>
      <c r="AC51" s="84">
        <v>0.55</v>
      </c>
      <c r="AD51" s="38">
        <f t="shared" si="13"/>
        <v>0.4689418384721639</v>
      </c>
      <c r="AE51" s="37">
        <v>535.49</v>
      </c>
      <c r="AF51" s="43">
        <f t="shared" si="16"/>
        <v>533.99</v>
      </c>
      <c r="AG51" s="64">
        <v>1.5</v>
      </c>
      <c r="AH51" s="17"/>
      <c r="AI51" s="1"/>
      <c r="AJ51" s="1"/>
    </row>
    <row r="52" spans="1:36" ht="12.75">
      <c r="A52" s="113"/>
      <c r="B52" s="37" t="s">
        <v>57</v>
      </c>
      <c r="C52" s="37">
        <v>73.16</v>
      </c>
      <c r="D52" s="83">
        <v>0.0077911427009286</v>
      </c>
      <c r="E52" s="37">
        <v>1955.3</v>
      </c>
      <c r="F52" s="38">
        <f t="shared" si="0"/>
        <v>0.19552999999999998</v>
      </c>
      <c r="G52" s="45">
        <v>0.5817289999999999</v>
      </c>
      <c r="H52" s="38">
        <f t="shared" si="14"/>
        <v>87.98849999999999</v>
      </c>
      <c r="I52" s="38">
        <f t="shared" si="34"/>
        <v>261.77804999999995</v>
      </c>
      <c r="J52" s="39">
        <f t="shared" si="1"/>
        <v>4.103082744997529</v>
      </c>
      <c r="K52" s="46">
        <v>0.5</v>
      </c>
      <c r="L52" s="46">
        <v>0.2</v>
      </c>
      <c r="M52" s="46">
        <v>0</v>
      </c>
      <c r="N52" s="46">
        <v>0</v>
      </c>
      <c r="O52" s="39">
        <f t="shared" si="18"/>
        <v>0.6438406901041666</v>
      </c>
      <c r="P52" s="39">
        <f t="shared" si="19"/>
        <v>2.641731626093707</v>
      </c>
      <c r="Q52" s="39">
        <f t="shared" si="35"/>
        <v>0.29086449999999997</v>
      </c>
      <c r="R52" s="42">
        <f t="shared" si="36"/>
        <v>0.1163458</v>
      </c>
      <c r="S52" s="43">
        <f t="shared" si="37"/>
        <v>0</v>
      </c>
      <c r="T52" s="43">
        <f t="shared" si="38"/>
        <v>0</v>
      </c>
      <c r="U52" s="103">
        <f t="shared" si="8"/>
        <v>3.048941926093707</v>
      </c>
      <c r="V52" s="47">
        <v>0.0077911427009286</v>
      </c>
      <c r="W52" s="38">
        <f t="shared" si="39"/>
        <v>8.59920240023946</v>
      </c>
      <c r="X52" s="38">
        <f t="shared" si="10"/>
        <v>10.749003000299325</v>
      </c>
      <c r="Y52" s="43">
        <v>8</v>
      </c>
      <c r="Z52" s="39">
        <f t="shared" si="11"/>
        <v>30.203658780666153</v>
      </c>
      <c r="AA52" s="39">
        <f t="shared" si="32"/>
        <v>0.9313228983469147</v>
      </c>
      <c r="AB52" s="39">
        <f t="shared" si="40"/>
        <v>0.1009461121327918</v>
      </c>
      <c r="AC52" s="84">
        <v>0.3</v>
      </c>
      <c r="AD52" s="38">
        <f t="shared" si="13"/>
        <v>0.2793968695040744</v>
      </c>
      <c r="AE52" s="37">
        <v>534.92</v>
      </c>
      <c r="AF52" s="43">
        <f t="shared" si="16"/>
        <v>533.42</v>
      </c>
      <c r="AG52" s="64">
        <v>1.5</v>
      </c>
      <c r="AH52" s="17"/>
      <c r="AI52" s="1"/>
      <c r="AJ52" s="1"/>
    </row>
    <row r="53" spans="1:36" ht="12.75">
      <c r="A53" s="113"/>
      <c r="B53" s="37" t="s">
        <v>58</v>
      </c>
      <c r="C53" s="37">
        <v>42.15</v>
      </c>
      <c r="D53" s="83">
        <v>0.006405693950177505</v>
      </c>
      <c r="E53" s="37">
        <v>0</v>
      </c>
      <c r="F53" s="38">
        <f t="shared" si="0"/>
        <v>0</v>
      </c>
      <c r="G53" s="45">
        <v>0.5817289999999999</v>
      </c>
      <c r="H53" s="38">
        <f t="shared" si="14"/>
        <v>0</v>
      </c>
      <c r="I53" s="38">
        <f t="shared" si="34"/>
        <v>261.77804999999995</v>
      </c>
      <c r="J53" s="39">
        <f t="shared" si="1"/>
        <v>4.103082744997529</v>
      </c>
      <c r="K53" s="46">
        <v>0.5</v>
      </c>
      <c r="L53" s="46">
        <v>0.2</v>
      </c>
      <c r="M53" s="46">
        <v>0</v>
      </c>
      <c r="N53" s="46">
        <v>0</v>
      </c>
      <c r="O53" s="39">
        <f t="shared" si="18"/>
        <v>0.6438406901041666</v>
      </c>
      <c r="P53" s="39">
        <f t="shared" si="19"/>
        <v>2.641731626093707</v>
      </c>
      <c r="Q53" s="39">
        <f t="shared" si="35"/>
        <v>0.29086449999999997</v>
      </c>
      <c r="R53" s="42">
        <f t="shared" si="36"/>
        <v>0.1163458</v>
      </c>
      <c r="S53" s="43">
        <f t="shared" si="37"/>
        <v>0</v>
      </c>
      <c r="T53" s="43">
        <f t="shared" si="38"/>
        <v>0</v>
      </c>
      <c r="U53" s="103">
        <f t="shared" si="8"/>
        <v>3.048941926093707</v>
      </c>
      <c r="V53" s="47">
        <v>0.006405693950177505</v>
      </c>
      <c r="W53" s="38">
        <f t="shared" si="39"/>
        <v>8.92076766570794</v>
      </c>
      <c r="X53" s="38">
        <f t="shared" si="10"/>
        <v>11.150959582134925</v>
      </c>
      <c r="Y53" s="43">
        <v>8</v>
      </c>
      <c r="Z53" s="39">
        <f t="shared" si="11"/>
        <v>27.386849073164722</v>
      </c>
      <c r="AA53" s="39">
        <f t="shared" si="32"/>
        <v>0.8444672163935345</v>
      </c>
      <c r="AB53" s="39">
        <f t="shared" si="40"/>
        <v>0.1113286861861463</v>
      </c>
      <c r="AC53" s="84">
        <v>0.65</v>
      </c>
      <c r="AD53" s="38">
        <f t="shared" si="13"/>
        <v>0.5489036906557975</v>
      </c>
      <c r="AE53" s="37">
        <v>534.35</v>
      </c>
      <c r="AF53" s="43">
        <f t="shared" si="16"/>
        <v>532.85</v>
      </c>
      <c r="AG53" s="64">
        <v>1.5</v>
      </c>
      <c r="AH53" s="17"/>
      <c r="AI53" s="1"/>
      <c r="AJ53" s="1"/>
    </row>
    <row r="54" spans="1:36" ht="12.75">
      <c r="A54" s="113"/>
      <c r="B54" s="37" t="s">
        <v>59</v>
      </c>
      <c r="C54" s="37">
        <v>65.12</v>
      </c>
      <c r="D54" s="83">
        <v>0</v>
      </c>
      <c r="E54" s="37">
        <v>2070.91</v>
      </c>
      <c r="F54" s="38">
        <f t="shared" si="0"/>
        <v>0.207091</v>
      </c>
      <c r="G54" s="45">
        <v>0.78882</v>
      </c>
      <c r="H54" s="38">
        <f t="shared" si="14"/>
        <v>93.19095</v>
      </c>
      <c r="I54" s="38">
        <f t="shared" si="34"/>
        <v>354.969</v>
      </c>
      <c r="J54" s="39">
        <f t="shared" si="1"/>
        <v>4.046264434451533</v>
      </c>
      <c r="K54" s="46">
        <v>0.5</v>
      </c>
      <c r="L54" s="46">
        <v>0.2</v>
      </c>
      <c r="M54" s="46">
        <v>0</v>
      </c>
      <c r="N54" s="46">
        <v>0</v>
      </c>
      <c r="O54" s="39">
        <f t="shared" si="18"/>
        <v>0.8730429687499999</v>
      </c>
      <c r="P54" s="39">
        <f t="shared" si="19"/>
        <v>3.532562714201106</v>
      </c>
      <c r="Q54" s="39">
        <f t="shared" si="35"/>
        <v>0.39441</v>
      </c>
      <c r="R54" s="42">
        <f t="shared" si="36"/>
        <v>0.15776400000000002</v>
      </c>
      <c r="S54" s="43">
        <f t="shared" si="37"/>
        <v>0</v>
      </c>
      <c r="T54" s="43">
        <f t="shared" si="38"/>
        <v>0</v>
      </c>
      <c r="U54" s="103">
        <f t="shared" si="8"/>
        <v>4.084736714201106</v>
      </c>
      <c r="V54" s="47">
        <v>0.0085</v>
      </c>
      <c r="W54" s="38">
        <f t="shared" si="39"/>
        <v>9.44056384225909</v>
      </c>
      <c r="X54" s="38">
        <f t="shared" si="10"/>
        <v>11.800704802823862</v>
      </c>
      <c r="Y54" s="43">
        <v>8</v>
      </c>
      <c r="Z54" s="39">
        <f t="shared" si="11"/>
        <v>31.547753493715692</v>
      </c>
      <c r="AA54" s="39">
        <f t="shared" si="32"/>
        <v>0.9727677508695949</v>
      </c>
      <c r="AB54" s="39">
        <f t="shared" si="40"/>
        <v>0.12947789499543239</v>
      </c>
      <c r="AC54" s="84">
        <v>0.7</v>
      </c>
      <c r="AD54" s="38">
        <f t="shared" si="13"/>
        <v>0.6809374256087164</v>
      </c>
      <c r="AE54" s="37">
        <v>535.23</v>
      </c>
      <c r="AF54" s="43">
        <f t="shared" si="16"/>
        <v>533.73</v>
      </c>
      <c r="AG54" s="64">
        <v>1.5</v>
      </c>
      <c r="AH54" s="17"/>
      <c r="AI54" s="1"/>
      <c r="AJ54" s="1"/>
    </row>
    <row r="55" spans="1:36" ht="12.75">
      <c r="A55" s="113"/>
      <c r="B55" s="37" t="s">
        <v>60</v>
      </c>
      <c r="C55" s="37">
        <v>73.02</v>
      </c>
      <c r="D55" s="83">
        <v>0.007806080525882448</v>
      </c>
      <c r="E55" s="37">
        <v>1905.05</v>
      </c>
      <c r="F55" s="38">
        <f t="shared" si="0"/>
        <v>0.190505</v>
      </c>
      <c r="G55" s="45">
        <v>0.979325</v>
      </c>
      <c r="H55" s="38">
        <f t="shared" si="14"/>
        <v>85.72725</v>
      </c>
      <c r="I55" s="38">
        <f t="shared" si="34"/>
        <v>440.69625</v>
      </c>
      <c r="J55" s="39">
        <f t="shared" si="1"/>
        <v>4.001812085374144</v>
      </c>
      <c r="K55" s="46">
        <v>0.5</v>
      </c>
      <c r="L55" s="46">
        <v>0.2</v>
      </c>
      <c r="M55" s="46">
        <v>0</v>
      </c>
      <c r="N55" s="46">
        <v>0</v>
      </c>
      <c r="O55" s="39">
        <f t="shared" si="18"/>
        <v>1.0838883463541666</v>
      </c>
      <c r="P55" s="39">
        <f t="shared" si="19"/>
        <v>4.337517483636301</v>
      </c>
      <c r="Q55" s="39">
        <f t="shared" si="35"/>
        <v>0.4896625</v>
      </c>
      <c r="R55" s="42">
        <f t="shared" si="36"/>
        <v>0.195865</v>
      </c>
      <c r="S55" s="43">
        <f t="shared" si="37"/>
        <v>0</v>
      </c>
      <c r="T55" s="43">
        <f t="shared" si="38"/>
        <v>0</v>
      </c>
      <c r="U55" s="103">
        <f t="shared" si="8"/>
        <v>5.023044983636301</v>
      </c>
      <c r="V55" s="47">
        <v>0.007806080525882448</v>
      </c>
      <c r="W55" s="38">
        <f t="shared" si="39"/>
        <v>10.365945328867</v>
      </c>
      <c r="X55" s="38">
        <f t="shared" si="10"/>
        <v>12.95743166108375</v>
      </c>
      <c r="Y55" s="43">
        <v>8</v>
      </c>
      <c r="Z55" s="39">
        <f t="shared" si="11"/>
        <v>30.232599395267425</v>
      </c>
      <c r="AA55" s="39">
        <f t="shared" si="32"/>
        <v>0.9322152755673742</v>
      </c>
      <c r="AB55" s="39">
        <f t="shared" si="40"/>
        <v>0.1661466458098407</v>
      </c>
      <c r="AC55" s="84">
        <v>0.71</v>
      </c>
      <c r="AD55" s="38">
        <f t="shared" si="13"/>
        <v>0.6618728456528357</v>
      </c>
      <c r="AE55" s="37">
        <v>534.65</v>
      </c>
      <c r="AF55" s="43">
        <f t="shared" si="16"/>
        <v>533.15</v>
      </c>
      <c r="AG55" s="64">
        <v>1.5</v>
      </c>
      <c r="AH55" s="17"/>
      <c r="AI55" s="1"/>
      <c r="AJ55" s="1"/>
    </row>
    <row r="56" spans="1:36" ht="12.75">
      <c r="A56" s="113"/>
      <c r="B56" s="37" t="s">
        <v>61</v>
      </c>
      <c r="C56" s="37">
        <v>42.04</v>
      </c>
      <c r="D56" s="83">
        <v>0.007136060894387922</v>
      </c>
      <c r="E56" s="37">
        <v>0</v>
      </c>
      <c r="F56" s="38">
        <f t="shared" si="0"/>
        <v>0</v>
      </c>
      <c r="G56" s="45">
        <v>0.979325</v>
      </c>
      <c r="H56" s="38">
        <f t="shared" si="14"/>
        <v>0</v>
      </c>
      <c r="I56" s="38">
        <f t="shared" si="34"/>
        <v>440.69625</v>
      </c>
      <c r="J56" s="39">
        <f t="shared" si="1"/>
        <v>4.001812085374144</v>
      </c>
      <c r="K56" s="46">
        <v>0.5</v>
      </c>
      <c r="L56" s="46">
        <v>0.2</v>
      </c>
      <c r="M56" s="46">
        <v>0</v>
      </c>
      <c r="N56" s="46">
        <v>0</v>
      </c>
      <c r="O56" s="39">
        <f t="shared" si="18"/>
        <v>1.0838883463541666</v>
      </c>
      <c r="P56" s="39">
        <f t="shared" si="19"/>
        <v>4.337517483636301</v>
      </c>
      <c r="Q56" s="39">
        <f t="shared" si="35"/>
        <v>0.4896625</v>
      </c>
      <c r="R56" s="42">
        <f t="shared" si="36"/>
        <v>0.195865</v>
      </c>
      <c r="S56" s="43">
        <f t="shared" si="37"/>
        <v>0</v>
      </c>
      <c r="T56" s="43">
        <f t="shared" si="38"/>
        <v>0</v>
      </c>
      <c r="U56" s="103">
        <f t="shared" si="8"/>
        <v>5.023044983636301</v>
      </c>
      <c r="V56" s="47">
        <v>0.007136060894387922</v>
      </c>
      <c r="W56" s="38">
        <f t="shared" si="39"/>
        <v>10.541845062517567</v>
      </c>
      <c r="X56" s="38">
        <f t="shared" si="10"/>
        <v>13.177306328146958</v>
      </c>
      <c r="Y56" s="43">
        <v>8</v>
      </c>
      <c r="Z56" s="39">
        <f t="shared" si="11"/>
        <v>28.906016718209607</v>
      </c>
      <c r="AA56" s="39">
        <f t="shared" si="32"/>
        <v>0.8913104026622034</v>
      </c>
      <c r="AB56" s="39">
        <f t="shared" si="40"/>
        <v>0.1737716072263941</v>
      </c>
      <c r="AC56" s="84">
        <v>0.71</v>
      </c>
      <c r="AD56" s="38">
        <f t="shared" si="13"/>
        <v>0.6328303858901644</v>
      </c>
      <c r="AE56" s="37">
        <v>534.08</v>
      </c>
      <c r="AF56" s="43">
        <f t="shared" si="16"/>
        <v>532.58</v>
      </c>
      <c r="AG56" s="64">
        <v>1.5</v>
      </c>
      <c r="AH56" s="17"/>
      <c r="AI56" s="1"/>
      <c r="AJ56" s="1"/>
    </row>
    <row r="57" spans="1:36" ht="12.75">
      <c r="A57" s="113"/>
      <c r="B57" s="37" t="s">
        <v>62</v>
      </c>
      <c r="C57" s="37">
        <v>63.37</v>
      </c>
      <c r="D57" s="83">
        <v>0</v>
      </c>
      <c r="E57" s="37">
        <v>1968.55</v>
      </c>
      <c r="F57" s="38">
        <f t="shared" si="0"/>
        <v>0.196855</v>
      </c>
      <c r="G57" s="45">
        <v>1.17618</v>
      </c>
      <c r="H57" s="38">
        <f t="shared" si="14"/>
        <v>88.58475</v>
      </c>
      <c r="I57" s="38">
        <f t="shared" si="34"/>
        <v>529.281</v>
      </c>
      <c r="J57" s="39">
        <f t="shared" si="1"/>
        <v>3.9613854313076318</v>
      </c>
      <c r="K57" s="46">
        <v>0.5</v>
      </c>
      <c r="L57" s="46">
        <v>0.2</v>
      </c>
      <c r="M57" s="46">
        <v>0</v>
      </c>
      <c r="N57" s="46">
        <v>0</v>
      </c>
      <c r="O57" s="39">
        <f t="shared" si="18"/>
        <v>1.30176171875</v>
      </c>
      <c r="P57" s="39">
        <f t="shared" si="19"/>
        <v>5.1567799076902325</v>
      </c>
      <c r="Q57" s="39">
        <f t="shared" si="35"/>
        <v>0.58809</v>
      </c>
      <c r="R57" s="42">
        <f t="shared" si="36"/>
        <v>0.235236</v>
      </c>
      <c r="S57" s="43">
        <f t="shared" si="37"/>
        <v>0</v>
      </c>
      <c r="T57" s="43">
        <f t="shared" si="38"/>
        <v>0</v>
      </c>
      <c r="U57" s="103">
        <f t="shared" si="8"/>
        <v>5.980105907690232</v>
      </c>
      <c r="V57" s="47">
        <v>0.0075</v>
      </c>
      <c r="W57" s="38">
        <f t="shared" si="39"/>
        <v>11.149857004674663</v>
      </c>
      <c r="X57" s="38">
        <f t="shared" si="10"/>
        <v>13.93732125584333</v>
      </c>
      <c r="Y57" s="43">
        <v>8</v>
      </c>
      <c r="Z57" s="39">
        <f t="shared" si="11"/>
        <v>29.633954350396735</v>
      </c>
      <c r="AA57" s="39">
        <f t="shared" si="32"/>
        <v>0.9137561927682111</v>
      </c>
      <c r="AB57" s="39">
        <f t="shared" si="40"/>
        <v>0.20179911992103652</v>
      </c>
      <c r="AC57" s="84">
        <v>0.4</v>
      </c>
      <c r="AD57" s="38">
        <f t="shared" si="13"/>
        <v>0.36550247710728445</v>
      </c>
      <c r="AE57" s="37">
        <v>534.98</v>
      </c>
      <c r="AF57" s="43">
        <f t="shared" si="16"/>
        <v>533.48</v>
      </c>
      <c r="AG57" s="64">
        <v>1.5</v>
      </c>
      <c r="AH57" s="17"/>
      <c r="AI57" s="1"/>
      <c r="AJ57" s="1"/>
    </row>
    <row r="58" spans="1:36" ht="12.75">
      <c r="A58" s="113"/>
      <c r="B58" s="37" t="s">
        <v>63</v>
      </c>
      <c r="C58" s="37">
        <v>71.27</v>
      </c>
      <c r="D58" s="83">
        <v>0.008418689490669606</v>
      </c>
      <c r="E58" s="37">
        <v>1907.25</v>
      </c>
      <c r="F58" s="38">
        <f t="shared" si="0"/>
        <v>0.190725</v>
      </c>
      <c r="G58" s="45">
        <v>1.366905</v>
      </c>
      <c r="H58" s="38">
        <f t="shared" si="14"/>
        <v>85.82625</v>
      </c>
      <c r="I58" s="38">
        <f t="shared" si="34"/>
        <v>615.10725</v>
      </c>
      <c r="J58" s="39">
        <f t="shared" si="1"/>
        <v>3.9262454053407616</v>
      </c>
      <c r="K58" s="46">
        <v>0.5</v>
      </c>
      <c r="L58" s="46">
        <v>0.2</v>
      </c>
      <c r="M58" s="46">
        <v>0</v>
      </c>
      <c r="N58" s="46">
        <v>0</v>
      </c>
      <c r="O58" s="39">
        <f t="shared" si="18"/>
        <v>1.5128505859374999</v>
      </c>
      <c r="P58" s="39">
        <f t="shared" si="19"/>
        <v>5.939822662004188</v>
      </c>
      <c r="Q58" s="39">
        <f t="shared" si="35"/>
        <v>0.6834525</v>
      </c>
      <c r="R58" s="42">
        <f t="shared" si="36"/>
        <v>0.27338100000000004</v>
      </c>
      <c r="S58" s="43">
        <f t="shared" si="37"/>
        <v>0</v>
      </c>
      <c r="T58" s="43">
        <f t="shared" si="38"/>
        <v>0</v>
      </c>
      <c r="U58" s="103">
        <f t="shared" si="8"/>
        <v>6.896656162004187</v>
      </c>
      <c r="V58" s="47">
        <v>0.008418689490669606</v>
      </c>
      <c r="W58" s="38">
        <f t="shared" si="39"/>
        <v>11.510218805575297</v>
      </c>
      <c r="X58" s="38">
        <f t="shared" si="10"/>
        <v>14.387773506969122</v>
      </c>
      <c r="Y58" s="43">
        <v>8</v>
      </c>
      <c r="Z58" s="39">
        <f t="shared" si="11"/>
        <v>31.396498906935854</v>
      </c>
      <c r="AA58" s="39">
        <f t="shared" si="32"/>
        <v>0.9681038503411517</v>
      </c>
      <c r="AB58" s="39">
        <f t="shared" si="40"/>
        <v>0.21966322367493768</v>
      </c>
      <c r="AC58" s="84">
        <v>0.8</v>
      </c>
      <c r="AD58" s="38">
        <f t="shared" si="13"/>
        <v>0.7744830802729213</v>
      </c>
      <c r="AE58" s="37">
        <v>534.38</v>
      </c>
      <c r="AF58" s="43">
        <f t="shared" si="16"/>
        <v>532.88</v>
      </c>
      <c r="AG58" s="64">
        <v>1.5</v>
      </c>
      <c r="AH58" s="17"/>
      <c r="AI58" s="1"/>
      <c r="AJ58" s="1"/>
    </row>
    <row r="59" spans="1:36" ht="12.75">
      <c r="A59" s="113"/>
      <c r="B59" s="37" t="s">
        <v>64</v>
      </c>
      <c r="C59" s="37">
        <v>42.5</v>
      </c>
      <c r="D59" s="83">
        <v>0.0054117647058827805</v>
      </c>
      <c r="E59" s="37">
        <v>0</v>
      </c>
      <c r="F59" s="38">
        <f t="shared" si="0"/>
        <v>0</v>
      </c>
      <c r="G59" s="45">
        <v>1.366905</v>
      </c>
      <c r="H59" s="38">
        <f t="shared" si="14"/>
        <v>0</v>
      </c>
      <c r="I59" s="38">
        <f t="shared" si="34"/>
        <v>615.10725</v>
      </c>
      <c r="J59" s="39">
        <f t="shared" si="1"/>
        <v>3.9262454053407616</v>
      </c>
      <c r="K59" s="46">
        <v>0.5</v>
      </c>
      <c r="L59" s="46">
        <v>0.2</v>
      </c>
      <c r="M59" s="46">
        <v>0</v>
      </c>
      <c r="N59" s="46">
        <v>0</v>
      </c>
      <c r="O59" s="39">
        <f t="shared" si="18"/>
        <v>1.5128505859374999</v>
      </c>
      <c r="P59" s="39">
        <f t="shared" si="19"/>
        <v>5.939822662004188</v>
      </c>
      <c r="Q59" s="39">
        <f t="shared" si="35"/>
        <v>0.6834525</v>
      </c>
      <c r="R59" s="42">
        <f t="shared" si="36"/>
        <v>0.27338100000000004</v>
      </c>
      <c r="S59" s="43">
        <f t="shared" si="37"/>
        <v>0</v>
      </c>
      <c r="T59" s="43">
        <f t="shared" si="38"/>
        <v>0</v>
      </c>
      <c r="U59" s="103">
        <f t="shared" si="8"/>
        <v>6.896656162004187</v>
      </c>
      <c r="V59" s="47">
        <v>0.0054117647058827805</v>
      </c>
      <c r="W59" s="38">
        <f t="shared" si="39"/>
        <v>12.504486925972197</v>
      </c>
      <c r="X59" s="38">
        <f t="shared" si="10"/>
        <v>15.630608657465245</v>
      </c>
      <c r="Y59" s="43">
        <v>8</v>
      </c>
      <c r="Z59" s="39">
        <f t="shared" si="11"/>
        <v>25.17262052008016</v>
      </c>
      <c r="AA59" s="39">
        <f t="shared" si="32"/>
        <v>0.7761919862753466</v>
      </c>
      <c r="AB59" s="39">
        <f t="shared" si="40"/>
        <v>0.2739745016416839</v>
      </c>
      <c r="AC59" s="84">
        <v>0.85</v>
      </c>
      <c r="AD59" s="38">
        <f t="shared" si="13"/>
        <v>0.6597631883340446</v>
      </c>
      <c r="AE59" s="37">
        <v>533.78</v>
      </c>
      <c r="AF59" s="43">
        <f t="shared" si="16"/>
        <v>532.28</v>
      </c>
      <c r="AG59" s="64">
        <v>1.5</v>
      </c>
      <c r="AH59" s="17"/>
      <c r="AI59" s="1"/>
      <c r="AJ59" s="1"/>
    </row>
    <row r="60" spans="1:36" ht="12.75">
      <c r="A60" s="113"/>
      <c r="B60" s="37" t="s">
        <v>65</v>
      </c>
      <c r="C60" s="37">
        <v>59.26</v>
      </c>
      <c r="D60" s="83">
        <v>0</v>
      </c>
      <c r="E60" s="37">
        <v>1850.3</v>
      </c>
      <c r="F60" s="38">
        <f t="shared" si="0"/>
        <v>0.18503</v>
      </c>
      <c r="G60" s="45">
        <v>1.551935</v>
      </c>
      <c r="H60" s="38">
        <f t="shared" si="14"/>
        <v>83.2635</v>
      </c>
      <c r="I60" s="38">
        <f t="shared" si="34"/>
        <v>698.37075</v>
      </c>
      <c r="J60" s="39">
        <f t="shared" si="1"/>
        <v>3.8951426105786933</v>
      </c>
      <c r="K60" s="46">
        <v>0.5</v>
      </c>
      <c r="L60" s="46">
        <v>0.2</v>
      </c>
      <c r="M60" s="46">
        <v>0</v>
      </c>
      <c r="N60" s="46">
        <v>0</v>
      </c>
      <c r="O60" s="39">
        <f t="shared" si="18"/>
        <v>1.7176363932291665</v>
      </c>
      <c r="P60" s="39">
        <f t="shared" si="19"/>
        <v>6.690438704747627</v>
      </c>
      <c r="Q60" s="39">
        <f t="shared" si="35"/>
        <v>0.7759675</v>
      </c>
      <c r="R60" s="42">
        <f t="shared" si="36"/>
        <v>0.310387</v>
      </c>
      <c r="S60" s="43">
        <f t="shared" si="37"/>
        <v>0</v>
      </c>
      <c r="T60" s="43">
        <f t="shared" si="38"/>
        <v>0</v>
      </c>
      <c r="U60" s="103">
        <f t="shared" si="8"/>
        <v>7.776793204747627</v>
      </c>
      <c r="V60" s="47">
        <v>0.0075</v>
      </c>
      <c r="W60" s="38">
        <f t="shared" si="39"/>
        <v>12.304208331237074</v>
      </c>
      <c r="X60" s="38">
        <f t="shared" si="10"/>
        <v>15.380260414046344</v>
      </c>
      <c r="Y60" s="43">
        <v>8</v>
      </c>
      <c r="Z60" s="39">
        <f t="shared" si="11"/>
        <v>29.633954350396735</v>
      </c>
      <c r="AA60" s="39">
        <f t="shared" si="32"/>
        <v>0.9137561927682111</v>
      </c>
      <c r="AB60" s="39">
        <f t="shared" si="40"/>
        <v>0.2624284667781272</v>
      </c>
      <c r="AC60" s="84">
        <v>0.83</v>
      </c>
      <c r="AD60" s="38">
        <f t="shared" si="13"/>
        <v>0.7584176399976151</v>
      </c>
      <c r="AE60" s="37">
        <v>534.75</v>
      </c>
      <c r="AF60" s="43">
        <f t="shared" si="16"/>
        <v>533.25</v>
      </c>
      <c r="AG60" s="64">
        <v>1.5</v>
      </c>
      <c r="AH60" s="17"/>
      <c r="AI60" s="1"/>
      <c r="AJ60" s="1"/>
    </row>
    <row r="61" spans="1:36" ht="12.75">
      <c r="A61" s="113"/>
      <c r="B61" s="37" t="s">
        <v>66</v>
      </c>
      <c r="C61" s="37">
        <v>67.16</v>
      </c>
      <c r="D61" s="83">
        <v>0.008933889219774014</v>
      </c>
      <c r="E61" s="37">
        <v>1801.48</v>
      </c>
      <c r="F61" s="38">
        <f t="shared" si="0"/>
        <v>0.180148</v>
      </c>
      <c r="G61" s="45">
        <v>1.732083</v>
      </c>
      <c r="H61" s="38">
        <f t="shared" si="14"/>
        <v>81.06660000000001</v>
      </c>
      <c r="I61" s="38">
        <f t="shared" si="34"/>
        <v>779.43735</v>
      </c>
      <c r="J61" s="39">
        <f t="shared" si="1"/>
        <v>3.867173581218444</v>
      </c>
      <c r="K61" s="46">
        <v>0.5</v>
      </c>
      <c r="L61" s="46">
        <v>0.2</v>
      </c>
      <c r="M61" s="46">
        <v>0</v>
      </c>
      <c r="N61" s="46">
        <v>0</v>
      </c>
      <c r="O61" s="39">
        <f t="shared" si="18"/>
        <v>1.9170189453125002</v>
      </c>
      <c r="P61" s="39">
        <f t="shared" si="19"/>
        <v>7.413445020007745</v>
      </c>
      <c r="Q61" s="39">
        <f t="shared" si="35"/>
        <v>0.8660415</v>
      </c>
      <c r="R61" s="42">
        <f t="shared" si="36"/>
        <v>0.3464166</v>
      </c>
      <c r="S61" s="43">
        <f t="shared" si="37"/>
        <v>0</v>
      </c>
      <c r="T61" s="43">
        <f t="shared" si="38"/>
        <v>0</v>
      </c>
      <c r="U61" s="103">
        <f t="shared" si="8"/>
        <v>8.625903120007745</v>
      </c>
      <c r="V61" s="47">
        <v>0.008933889219774014</v>
      </c>
      <c r="W61" s="38">
        <f t="shared" si="39"/>
        <v>12.378957353790582</v>
      </c>
      <c r="X61" s="38">
        <f t="shared" si="10"/>
        <v>15.473696692238228</v>
      </c>
      <c r="Y61" s="43">
        <v>8</v>
      </c>
      <c r="Z61" s="39">
        <f t="shared" si="11"/>
        <v>32.34292229104408</v>
      </c>
      <c r="AA61" s="39">
        <f t="shared" si="32"/>
        <v>0.9972865985489676</v>
      </c>
      <c r="AB61" s="39">
        <f t="shared" si="40"/>
        <v>0.2667014143739356</v>
      </c>
      <c r="AC61" s="84">
        <v>0.85</v>
      </c>
      <c r="AD61" s="38">
        <f t="shared" si="13"/>
        <v>0.8476936087666225</v>
      </c>
      <c r="AE61" s="37">
        <v>534.15</v>
      </c>
      <c r="AF61" s="43">
        <f t="shared" si="16"/>
        <v>532.65</v>
      </c>
      <c r="AG61" s="64">
        <v>1.5</v>
      </c>
      <c r="AH61" s="17"/>
      <c r="AI61" s="1"/>
      <c r="AJ61" s="1"/>
    </row>
    <row r="62" spans="1:36" ht="13.5" thickBot="1">
      <c r="A62" s="114"/>
      <c r="B62" s="65" t="s">
        <v>67</v>
      </c>
      <c r="C62" s="65">
        <v>44.02</v>
      </c>
      <c r="D62" s="85">
        <v>0.007269422989548757</v>
      </c>
      <c r="E62" s="65">
        <v>0</v>
      </c>
      <c r="F62" s="67">
        <f t="shared" si="0"/>
        <v>0</v>
      </c>
      <c r="G62" s="68">
        <v>1.732083</v>
      </c>
      <c r="H62" s="67">
        <f t="shared" si="14"/>
        <v>0</v>
      </c>
      <c r="I62" s="67">
        <f t="shared" si="34"/>
        <v>779.43735</v>
      </c>
      <c r="J62" s="69">
        <f t="shared" si="1"/>
        <v>3.867173581218444</v>
      </c>
      <c r="K62" s="70">
        <v>0.5</v>
      </c>
      <c r="L62" s="70">
        <v>0.2</v>
      </c>
      <c r="M62" s="70">
        <v>0</v>
      </c>
      <c r="N62" s="70">
        <v>0</v>
      </c>
      <c r="O62" s="69">
        <f t="shared" si="18"/>
        <v>1.9170189453125002</v>
      </c>
      <c r="P62" s="69">
        <f t="shared" si="19"/>
        <v>7.413445020007745</v>
      </c>
      <c r="Q62" s="69">
        <f t="shared" si="35"/>
        <v>0.8660415</v>
      </c>
      <c r="R62" s="71">
        <f t="shared" si="36"/>
        <v>0.3464166</v>
      </c>
      <c r="S62" s="72">
        <f t="shared" si="37"/>
        <v>0</v>
      </c>
      <c r="T62" s="72">
        <f t="shared" si="38"/>
        <v>0</v>
      </c>
      <c r="U62" s="104">
        <f t="shared" si="8"/>
        <v>8.625903120007745</v>
      </c>
      <c r="V62" s="73">
        <v>0.007269422989548757</v>
      </c>
      <c r="W62" s="67">
        <f t="shared" si="39"/>
        <v>12.866870605814185</v>
      </c>
      <c r="X62" s="67">
        <f t="shared" si="10"/>
        <v>16.08358825726773</v>
      </c>
      <c r="Y62" s="72">
        <v>8</v>
      </c>
      <c r="Z62" s="69">
        <f t="shared" si="11"/>
        <v>29.174871097617494</v>
      </c>
      <c r="AA62" s="69">
        <f t="shared" si="32"/>
        <v>0.899600465852286</v>
      </c>
      <c r="AB62" s="69">
        <f t="shared" si="40"/>
        <v>0.29566208162997376</v>
      </c>
      <c r="AC62" s="86">
        <v>0.87</v>
      </c>
      <c r="AD62" s="67">
        <f t="shared" si="13"/>
        <v>0.7826524052914888</v>
      </c>
      <c r="AE62" s="65">
        <v>533.55</v>
      </c>
      <c r="AF62" s="72">
        <f t="shared" si="16"/>
        <v>532.05</v>
      </c>
      <c r="AG62" s="75">
        <v>1.5</v>
      </c>
      <c r="AH62" s="17"/>
      <c r="AI62" s="1"/>
      <c r="AJ62" s="1"/>
    </row>
    <row r="63" spans="1:36" ht="13.5" thickBot="1">
      <c r="A63" s="11"/>
      <c r="B63" s="11"/>
      <c r="C63" s="11"/>
      <c r="D63" s="15"/>
      <c r="E63" s="11"/>
      <c r="F63" s="13"/>
      <c r="G63" s="27"/>
      <c r="H63" s="13"/>
      <c r="I63" s="13"/>
      <c r="J63" s="18"/>
      <c r="K63" s="12"/>
      <c r="L63" s="12"/>
      <c r="M63" s="12"/>
      <c r="N63" s="12"/>
      <c r="O63" s="18"/>
      <c r="P63" s="18"/>
      <c r="Q63" s="18"/>
      <c r="R63" s="19"/>
      <c r="S63" s="20"/>
      <c r="T63" s="20"/>
      <c r="U63" s="105"/>
      <c r="V63" s="16"/>
      <c r="W63" s="13"/>
      <c r="X63" s="13"/>
      <c r="Y63" s="20"/>
      <c r="Z63" s="18"/>
      <c r="AA63" s="18"/>
      <c r="AB63" s="18"/>
      <c r="AC63" s="22"/>
      <c r="AD63" s="13"/>
      <c r="AE63" s="11"/>
      <c r="AF63" s="20"/>
      <c r="AG63" s="12"/>
      <c r="AH63" s="17"/>
      <c r="AI63" s="1"/>
      <c r="AJ63" s="1"/>
    </row>
    <row r="64" spans="1:36" ht="12.75">
      <c r="A64" s="112" t="s">
        <v>99</v>
      </c>
      <c r="B64" s="49" t="s">
        <v>69</v>
      </c>
      <c r="C64" s="49">
        <v>74.24</v>
      </c>
      <c r="D64" s="87">
        <v>0.012661637931033688</v>
      </c>
      <c r="E64" s="49">
        <v>1130.7</v>
      </c>
      <c r="F64" s="54">
        <f t="shared" si="0"/>
        <v>0.11307</v>
      </c>
      <c r="G64" s="78">
        <v>0.11307</v>
      </c>
      <c r="H64" s="54">
        <f t="shared" si="14"/>
        <v>50.8815</v>
      </c>
      <c r="I64" s="54">
        <f aca="true" t="shared" si="41" ref="I64:I72">G64*$D$2</f>
        <v>50.8815</v>
      </c>
      <c r="J64" s="55">
        <f t="shared" si="1"/>
        <v>4.3131630492603</v>
      </c>
      <c r="K64" s="79">
        <v>0.5</v>
      </c>
      <c r="L64" s="79">
        <v>0.2</v>
      </c>
      <c r="M64" s="79">
        <v>0</v>
      </c>
      <c r="N64" s="79">
        <v>0</v>
      </c>
      <c r="O64" s="55">
        <f t="shared" si="18"/>
        <v>0.12514257812500001</v>
      </c>
      <c r="P64" s="55">
        <f t="shared" si="19"/>
        <v>0.5397603438579204</v>
      </c>
      <c r="Q64" s="55">
        <f aca="true" t="shared" si="42" ref="Q64:Q72">G64*K64</f>
        <v>0.056535</v>
      </c>
      <c r="R64" s="58">
        <f aca="true" t="shared" si="43" ref="R64:R72">G64*L64</f>
        <v>0.022614000000000002</v>
      </c>
      <c r="S64" s="59">
        <f aca="true" t="shared" si="44" ref="S64:S72">G64*M64</f>
        <v>0</v>
      </c>
      <c r="T64" s="59">
        <f aca="true" t="shared" si="45" ref="T64:T72">G64*N64</f>
        <v>0</v>
      </c>
      <c r="U64" s="102">
        <f aca="true" t="shared" si="46" ref="U64:U87">P64+Q64+R64+S64+T64</f>
        <v>0.6189093438579204</v>
      </c>
      <c r="V64" s="80">
        <v>0.012661637931033688</v>
      </c>
      <c r="W64" s="54">
        <f aca="true" t="shared" si="47" ref="W64:W72">100*(($C$2*U64/1000)/(0.3117*(V64^(1/2))))^(3/8)</f>
        <v>4.317384634988584</v>
      </c>
      <c r="X64" s="54">
        <f t="shared" si="10"/>
        <v>5.39673079373573</v>
      </c>
      <c r="Y64" s="59">
        <v>8</v>
      </c>
      <c r="Z64" s="55">
        <f t="shared" si="11"/>
        <v>38.50382909881749</v>
      </c>
      <c r="AA64" s="55">
        <f t="shared" si="32"/>
        <v>1.187256748401595</v>
      </c>
      <c r="AB64" s="55">
        <f aca="true" t="shared" si="48" ref="AB64:AB72">U64/Z64</f>
        <v>0.016073968702425185</v>
      </c>
      <c r="AC64" s="88">
        <v>0.4</v>
      </c>
      <c r="AD64" s="54">
        <f t="shared" si="13"/>
        <v>0.474902699360638</v>
      </c>
      <c r="AE64" s="49">
        <v>534.03</v>
      </c>
      <c r="AF64" s="59">
        <f t="shared" si="16"/>
        <v>532.53</v>
      </c>
      <c r="AG64" s="82">
        <v>1.5</v>
      </c>
      <c r="AH64" s="17"/>
      <c r="AI64" s="1"/>
      <c r="AJ64" s="1"/>
    </row>
    <row r="65" spans="1:36" ht="12.75">
      <c r="A65" s="113"/>
      <c r="B65" s="37" t="s">
        <v>70</v>
      </c>
      <c r="C65" s="37">
        <v>74.24</v>
      </c>
      <c r="D65" s="83">
        <v>0.01266163793103522</v>
      </c>
      <c r="E65" s="37">
        <v>934.73</v>
      </c>
      <c r="F65" s="38">
        <f t="shared" si="0"/>
        <v>0.093473</v>
      </c>
      <c r="G65" s="45">
        <v>0.206543</v>
      </c>
      <c r="H65" s="38">
        <f t="shared" si="14"/>
        <v>42.06285</v>
      </c>
      <c r="I65" s="38">
        <f t="shared" si="41"/>
        <v>92.94435</v>
      </c>
      <c r="J65" s="39">
        <f t="shared" si="1"/>
        <v>4.252132419928257</v>
      </c>
      <c r="K65" s="46">
        <v>0.5</v>
      </c>
      <c r="L65" s="46">
        <v>0.2</v>
      </c>
      <c r="M65" s="46">
        <v>0</v>
      </c>
      <c r="N65" s="46">
        <v>0</v>
      </c>
      <c r="O65" s="39">
        <f t="shared" si="18"/>
        <v>0.2285957682291667</v>
      </c>
      <c r="P65" s="39">
        <f t="shared" si="19"/>
        <v>0.9720194771456455</v>
      </c>
      <c r="Q65" s="39">
        <f t="shared" si="42"/>
        <v>0.1032715</v>
      </c>
      <c r="R65" s="42">
        <f t="shared" si="43"/>
        <v>0.0413086</v>
      </c>
      <c r="S65" s="43">
        <f t="shared" si="44"/>
        <v>0</v>
      </c>
      <c r="T65" s="43">
        <f t="shared" si="45"/>
        <v>0</v>
      </c>
      <c r="U65" s="103">
        <f t="shared" si="46"/>
        <v>1.1165995771456456</v>
      </c>
      <c r="V65" s="47">
        <v>0.01266163793103522</v>
      </c>
      <c r="W65" s="38">
        <f t="shared" si="47"/>
        <v>5.38669205914056</v>
      </c>
      <c r="X65" s="38">
        <f t="shared" si="10"/>
        <v>6.7333650739257</v>
      </c>
      <c r="Y65" s="43">
        <v>8</v>
      </c>
      <c r="Z65" s="39">
        <f t="shared" si="11"/>
        <v>38.50382909881982</v>
      </c>
      <c r="AA65" s="39">
        <f t="shared" si="32"/>
        <v>1.1872567484016667</v>
      </c>
      <c r="AB65" s="39">
        <f t="shared" si="48"/>
        <v>0.02899970219273258</v>
      </c>
      <c r="AC65" s="84">
        <v>0.45</v>
      </c>
      <c r="AD65" s="38">
        <f t="shared" si="13"/>
        <v>0.5342655367807501</v>
      </c>
      <c r="AE65" s="37">
        <v>533.09</v>
      </c>
      <c r="AF65" s="43">
        <f t="shared" si="16"/>
        <v>531.59</v>
      </c>
      <c r="AG65" s="64">
        <v>1.5</v>
      </c>
      <c r="AH65" s="17"/>
      <c r="AI65" s="1"/>
      <c r="AJ65" s="1"/>
    </row>
    <row r="66" spans="1:36" ht="12.75">
      <c r="A66" s="113"/>
      <c r="B66" s="37" t="s">
        <v>71</v>
      </c>
      <c r="C66" s="37">
        <v>42.06</v>
      </c>
      <c r="D66" s="83">
        <v>0.011887779362815026</v>
      </c>
      <c r="E66" s="37">
        <v>0</v>
      </c>
      <c r="F66" s="38">
        <f t="shared" si="0"/>
        <v>0</v>
      </c>
      <c r="G66" s="45">
        <v>0.206543</v>
      </c>
      <c r="H66" s="38">
        <f t="shared" si="14"/>
        <v>0</v>
      </c>
      <c r="I66" s="38">
        <f t="shared" si="41"/>
        <v>92.94435</v>
      </c>
      <c r="J66" s="39">
        <f t="shared" si="1"/>
        <v>4.252132419928257</v>
      </c>
      <c r="K66" s="46">
        <v>0.5</v>
      </c>
      <c r="L66" s="46">
        <v>0.2</v>
      </c>
      <c r="M66" s="46">
        <v>0</v>
      </c>
      <c r="N66" s="46">
        <v>0</v>
      </c>
      <c r="O66" s="39">
        <f t="shared" si="18"/>
        <v>0.2285957682291667</v>
      </c>
      <c r="P66" s="39">
        <f t="shared" si="19"/>
        <v>0.9720194771456455</v>
      </c>
      <c r="Q66" s="39">
        <f t="shared" si="42"/>
        <v>0.1032715</v>
      </c>
      <c r="R66" s="42">
        <f t="shared" si="43"/>
        <v>0.0413086</v>
      </c>
      <c r="S66" s="43">
        <f t="shared" si="44"/>
        <v>0</v>
      </c>
      <c r="T66" s="43">
        <f t="shared" si="45"/>
        <v>0</v>
      </c>
      <c r="U66" s="103">
        <f t="shared" si="46"/>
        <v>1.1165995771456456</v>
      </c>
      <c r="V66" s="47">
        <v>0.011887779362815026</v>
      </c>
      <c r="W66" s="38">
        <f t="shared" si="47"/>
        <v>5.450766968057411</v>
      </c>
      <c r="X66" s="38">
        <f t="shared" si="10"/>
        <v>6.813458710071764</v>
      </c>
      <c r="Y66" s="43">
        <v>8</v>
      </c>
      <c r="Z66" s="39">
        <f t="shared" si="11"/>
        <v>37.308633617461275</v>
      </c>
      <c r="AA66" s="39">
        <f t="shared" si="32"/>
        <v>1.1504031695729158</v>
      </c>
      <c r="AB66" s="39">
        <f t="shared" si="48"/>
        <v>0.029928718070850284</v>
      </c>
      <c r="AC66" s="84">
        <v>0.45</v>
      </c>
      <c r="AD66" s="38">
        <f t="shared" si="13"/>
        <v>0.5176814263078121</v>
      </c>
      <c r="AE66" s="37">
        <v>532.15</v>
      </c>
      <c r="AF66" s="43">
        <f t="shared" si="16"/>
        <v>530.65</v>
      </c>
      <c r="AG66" s="64">
        <v>1.5</v>
      </c>
      <c r="AH66" s="17"/>
      <c r="AI66" s="1"/>
      <c r="AJ66" s="1"/>
    </row>
    <row r="67" spans="1:36" ht="12.75">
      <c r="A67" s="113"/>
      <c r="B67" s="37" t="s">
        <v>72</v>
      </c>
      <c r="C67" s="37">
        <v>75.82</v>
      </c>
      <c r="D67" s="83">
        <v>0.013716697441309383</v>
      </c>
      <c r="E67" s="37">
        <v>2325.18</v>
      </c>
      <c r="F67" s="38">
        <f t="shared" si="0"/>
        <v>0.23251799999999997</v>
      </c>
      <c r="G67" s="45">
        <v>0.439061</v>
      </c>
      <c r="H67" s="38">
        <f t="shared" si="14"/>
        <v>104.63309999999998</v>
      </c>
      <c r="I67" s="38">
        <f t="shared" si="41"/>
        <v>197.57745</v>
      </c>
      <c r="J67" s="39">
        <f t="shared" si="1"/>
        <v>4.14996285772933</v>
      </c>
      <c r="K67" s="46">
        <v>0.5</v>
      </c>
      <c r="L67" s="46">
        <v>0.2</v>
      </c>
      <c r="M67" s="46">
        <v>0</v>
      </c>
      <c r="N67" s="46">
        <v>0</v>
      </c>
      <c r="O67" s="39">
        <f t="shared" si="18"/>
        <v>0.4859399088541667</v>
      </c>
      <c r="P67" s="39">
        <f t="shared" si="19"/>
        <v>2.0166325728331675</v>
      </c>
      <c r="Q67" s="39">
        <f t="shared" si="42"/>
        <v>0.2195305</v>
      </c>
      <c r="R67" s="42">
        <f t="shared" si="43"/>
        <v>0.0878122</v>
      </c>
      <c r="S67" s="43">
        <f t="shared" si="44"/>
        <v>0</v>
      </c>
      <c r="T67" s="43">
        <f t="shared" si="45"/>
        <v>0</v>
      </c>
      <c r="U67" s="103">
        <f t="shared" si="46"/>
        <v>2.3239752728331675</v>
      </c>
      <c r="V67" s="47">
        <v>0.013716697441309383</v>
      </c>
      <c r="W67" s="38">
        <f t="shared" si="47"/>
        <v>6.985218209397086</v>
      </c>
      <c r="X67" s="38">
        <f t="shared" si="10"/>
        <v>8.731522761746358</v>
      </c>
      <c r="Y67" s="43">
        <v>8</v>
      </c>
      <c r="Z67" s="39">
        <f t="shared" si="11"/>
        <v>40.0759434806152</v>
      </c>
      <c r="AA67" s="39">
        <f t="shared" si="32"/>
        <v>1.2357325351670692</v>
      </c>
      <c r="AB67" s="39">
        <f t="shared" si="48"/>
        <v>0.057989284118969725</v>
      </c>
      <c r="AC67" s="84">
        <v>0.71</v>
      </c>
      <c r="AD67" s="38">
        <f t="shared" si="13"/>
        <v>0.877370099968619</v>
      </c>
      <c r="AE67" s="37">
        <v>533.72</v>
      </c>
      <c r="AF67" s="43">
        <f t="shared" si="16"/>
        <v>532.22</v>
      </c>
      <c r="AG67" s="64">
        <v>1.5</v>
      </c>
      <c r="AH67" s="17"/>
      <c r="AI67" s="1"/>
      <c r="AJ67" s="1"/>
    </row>
    <row r="68" spans="1:36" ht="12.75">
      <c r="A68" s="113"/>
      <c r="B68" s="37" t="s">
        <v>73</v>
      </c>
      <c r="C68" s="37">
        <v>75.82</v>
      </c>
      <c r="D68" s="83">
        <v>0.013584806119756961</v>
      </c>
      <c r="E68" s="37">
        <v>1888.64</v>
      </c>
      <c r="F68" s="38">
        <f t="shared" si="0"/>
        <v>0.188864</v>
      </c>
      <c r="G68" s="45">
        <v>0.627925</v>
      </c>
      <c r="H68" s="38">
        <f t="shared" si="14"/>
        <v>84.9888</v>
      </c>
      <c r="I68" s="38">
        <f t="shared" si="41"/>
        <v>282.56624999999997</v>
      </c>
      <c r="J68" s="39">
        <f t="shared" si="1"/>
        <v>4.089437260305209</v>
      </c>
      <c r="K68" s="46">
        <v>0.5</v>
      </c>
      <c r="L68" s="46">
        <v>0.2</v>
      </c>
      <c r="M68" s="46">
        <v>0</v>
      </c>
      <c r="N68" s="46">
        <v>0</v>
      </c>
      <c r="O68" s="39">
        <f t="shared" si="18"/>
        <v>0.6949690755208332</v>
      </c>
      <c r="P68" s="39">
        <f t="shared" si="19"/>
        <v>2.8420324321947597</v>
      </c>
      <c r="Q68" s="39">
        <f t="shared" si="42"/>
        <v>0.3139625</v>
      </c>
      <c r="R68" s="42">
        <f t="shared" si="43"/>
        <v>0.125585</v>
      </c>
      <c r="S68" s="43">
        <f t="shared" si="44"/>
        <v>0</v>
      </c>
      <c r="T68" s="43">
        <f t="shared" si="45"/>
        <v>0</v>
      </c>
      <c r="U68" s="103">
        <f t="shared" si="46"/>
        <v>3.28157993219476</v>
      </c>
      <c r="V68" s="47">
        <v>0.013584806119756961</v>
      </c>
      <c r="W68" s="38">
        <f t="shared" si="47"/>
        <v>7.96454656256804</v>
      </c>
      <c r="X68" s="38">
        <f t="shared" si="10"/>
        <v>9.95568320321005</v>
      </c>
      <c r="Y68" s="43">
        <v>8</v>
      </c>
      <c r="Z68" s="39">
        <f t="shared" si="11"/>
        <v>39.88280527945332</v>
      </c>
      <c r="AA68" s="39">
        <f t="shared" si="32"/>
        <v>1.2297771629853804</v>
      </c>
      <c r="AB68" s="39">
        <f t="shared" si="48"/>
        <v>0.08228056951363329</v>
      </c>
      <c r="AC68" s="84">
        <v>0.6</v>
      </c>
      <c r="AD68" s="38">
        <f t="shared" si="13"/>
        <v>0.7378662977912283</v>
      </c>
      <c r="AE68" s="37">
        <v>532.68</v>
      </c>
      <c r="AF68" s="43">
        <f t="shared" si="16"/>
        <v>531.18</v>
      </c>
      <c r="AG68" s="64">
        <v>1.5</v>
      </c>
      <c r="AH68" s="17"/>
      <c r="AI68" s="1"/>
      <c r="AJ68" s="1"/>
    </row>
    <row r="69" spans="1:36" ht="12.75">
      <c r="A69" s="113"/>
      <c r="B69" s="37" t="s">
        <v>74</v>
      </c>
      <c r="C69" s="37">
        <v>42.03</v>
      </c>
      <c r="D69" s="83">
        <v>0.00594813228646205</v>
      </c>
      <c r="E69" s="37">
        <v>0</v>
      </c>
      <c r="F69" s="38">
        <f t="shared" si="0"/>
        <v>0</v>
      </c>
      <c r="G69" s="45">
        <v>0.627925</v>
      </c>
      <c r="H69" s="38">
        <f t="shared" si="14"/>
        <v>0</v>
      </c>
      <c r="I69" s="38">
        <f t="shared" si="41"/>
        <v>282.56624999999997</v>
      </c>
      <c r="J69" s="39">
        <f t="shared" si="1"/>
        <v>4.089437260305209</v>
      </c>
      <c r="K69" s="46">
        <v>0.5</v>
      </c>
      <c r="L69" s="46">
        <v>0.2</v>
      </c>
      <c r="M69" s="46">
        <v>0</v>
      </c>
      <c r="N69" s="46">
        <v>0</v>
      </c>
      <c r="O69" s="39">
        <f t="shared" si="18"/>
        <v>0.6949690755208332</v>
      </c>
      <c r="P69" s="39">
        <f t="shared" si="19"/>
        <v>2.8420324321947597</v>
      </c>
      <c r="Q69" s="39">
        <f t="shared" si="42"/>
        <v>0.3139625</v>
      </c>
      <c r="R69" s="42">
        <f t="shared" si="43"/>
        <v>0.125585</v>
      </c>
      <c r="S69" s="43">
        <f t="shared" si="44"/>
        <v>0</v>
      </c>
      <c r="T69" s="43">
        <f t="shared" si="45"/>
        <v>0</v>
      </c>
      <c r="U69" s="103">
        <f t="shared" si="46"/>
        <v>3.28157993219476</v>
      </c>
      <c r="V69" s="47">
        <v>0.00594813228646205</v>
      </c>
      <c r="W69" s="38">
        <f t="shared" si="47"/>
        <v>9.298485334889184</v>
      </c>
      <c r="X69" s="38">
        <f t="shared" si="10"/>
        <v>11.62310666861148</v>
      </c>
      <c r="Y69" s="43">
        <v>8</v>
      </c>
      <c r="Z69" s="39">
        <f t="shared" si="11"/>
        <v>26.390601275942235</v>
      </c>
      <c r="AA69" s="39">
        <f t="shared" si="32"/>
        <v>0.8137481438229327</v>
      </c>
      <c r="AB69" s="39">
        <f t="shared" si="48"/>
        <v>0.12434653905313858</v>
      </c>
      <c r="AC69" s="84">
        <v>0.65</v>
      </c>
      <c r="AD69" s="38">
        <f t="shared" si="13"/>
        <v>0.5289362934849062</v>
      </c>
      <c r="AE69" s="37">
        <v>531.65</v>
      </c>
      <c r="AF69" s="43">
        <f t="shared" si="16"/>
        <v>530.15</v>
      </c>
      <c r="AG69" s="64">
        <v>1.5</v>
      </c>
      <c r="AH69" s="17"/>
      <c r="AI69" s="1"/>
      <c r="AJ69" s="1"/>
    </row>
    <row r="70" spans="1:36" ht="12.75">
      <c r="A70" s="113"/>
      <c r="B70" s="37" t="s">
        <v>75</v>
      </c>
      <c r="C70" s="37">
        <v>77.69</v>
      </c>
      <c r="D70" s="83">
        <v>0.013515252928304217</v>
      </c>
      <c r="E70" s="37">
        <v>2454.38</v>
      </c>
      <c r="F70" s="38">
        <f t="shared" si="0"/>
        <v>0.24543800000000002</v>
      </c>
      <c r="G70" s="45">
        <v>0.873363</v>
      </c>
      <c r="H70" s="38">
        <f t="shared" si="14"/>
        <v>110.4471</v>
      </c>
      <c r="I70" s="38">
        <f t="shared" si="41"/>
        <v>393.01335</v>
      </c>
      <c r="J70" s="39">
        <f t="shared" si="1"/>
        <v>4.025778922114748</v>
      </c>
      <c r="K70" s="46">
        <v>0.5</v>
      </c>
      <c r="L70" s="46">
        <v>0.2</v>
      </c>
      <c r="M70" s="46">
        <v>0</v>
      </c>
      <c r="N70" s="46">
        <v>0</v>
      </c>
      <c r="O70" s="39">
        <f t="shared" si="18"/>
        <v>0.9666126953124999</v>
      </c>
      <c r="P70" s="39">
        <f t="shared" si="19"/>
        <v>3.891369014637587</v>
      </c>
      <c r="Q70" s="39">
        <f t="shared" si="42"/>
        <v>0.4366815</v>
      </c>
      <c r="R70" s="42">
        <f t="shared" si="43"/>
        <v>0.1746726</v>
      </c>
      <c r="S70" s="43">
        <f t="shared" si="44"/>
        <v>0</v>
      </c>
      <c r="T70" s="43">
        <f t="shared" si="45"/>
        <v>0</v>
      </c>
      <c r="U70" s="103">
        <f t="shared" si="46"/>
        <v>4.502723114637587</v>
      </c>
      <c r="V70" s="47">
        <v>0.013515252928304217</v>
      </c>
      <c r="W70" s="38">
        <f t="shared" si="47"/>
        <v>8.976378123078351</v>
      </c>
      <c r="X70" s="38">
        <f t="shared" si="10"/>
        <v>11.220472653847938</v>
      </c>
      <c r="Y70" s="43">
        <v>8</v>
      </c>
      <c r="Z70" s="39">
        <f t="shared" si="11"/>
        <v>39.78057576938888</v>
      </c>
      <c r="AA70" s="39">
        <f t="shared" si="32"/>
        <v>1.2266249394650055</v>
      </c>
      <c r="AB70" s="39">
        <f t="shared" si="48"/>
        <v>0.11318898803124988</v>
      </c>
      <c r="AC70" s="84">
        <v>0.65</v>
      </c>
      <c r="AD70" s="38">
        <f t="shared" si="13"/>
        <v>0.7973062106522536</v>
      </c>
      <c r="AE70" s="37">
        <v>533.5</v>
      </c>
      <c r="AF70" s="43">
        <f t="shared" si="16"/>
        <v>532</v>
      </c>
      <c r="AG70" s="64">
        <v>1.5</v>
      </c>
      <c r="AH70" s="17"/>
      <c r="AI70" s="1"/>
      <c r="AJ70" s="1"/>
    </row>
    <row r="71" spans="1:36" ht="12.75">
      <c r="A71" s="113"/>
      <c r="B71" s="37" t="s">
        <v>76</v>
      </c>
      <c r="C71" s="37">
        <v>77.69</v>
      </c>
      <c r="D71" s="83">
        <v>0.013515252928305679</v>
      </c>
      <c r="E71" s="37">
        <v>1888.5</v>
      </c>
      <c r="F71" s="38">
        <f aca="true" t="shared" si="49" ref="F71:F95">E71/10000</f>
        <v>0.18885</v>
      </c>
      <c r="G71" s="45">
        <v>1.062213</v>
      </c>
      <c r="H71" s="38">
        <f t="shared" si="14"/>
        <v>84.9825</v>
      </c>
      <c r="I71" s="38">
        <f t="shared" si="41"/>
        <v>477.99585</v>
      </c>
      <c r="J71" s="39">
        <f aca="true" t="shared" si="50" ref="J71:J95">1+(14/(4+(I71/1000)^(1/2)))</f>
        <v>3.984201357014475</v>
      </c>
      <c r="K71" s="46">
        <v>0.5</v>
      </c>
      <c r="L71" s="46">
        <v>0.2</v>
      </c>
      <c r="M71" s="46">
        <v>0</v>
      </c>
      <c r="N71" s="46">
        <v>0</v>
      </c>
      <c r="O71" s="39">
        <f t="shared" si="18"/>
        <v>1.1756263671875</v>
      </c>
      <c r="P71" s="39">
        <f t="shared" si="19"/>
        <v>4.683932167490435</v>
      </c>
      <c r="Q71" s="39">
        <f t="shared" si="42"/>
        <v>0.5311065</v>
      </c>
      <c r="R71" s="42">
        <f t="shared" si="43"/>
        <v>0.21244260000000004</v>
      </c>
      <c r="S71" s="43">
        <f t="shared" si="44"/>
        <v>0</v>
      </c>
      <c r="T71" s="43">
        <f t="shared" si="45"/>
        <v>0</v>
      </c>
      <c r="U71" s="103">
        <f t="shared" si="46"/>
        <v>5.427481267490435</v>
      </c>
      <c r="V71" s="47">
        <v>0.013515252928305679</v>
      </c>
      <c r="W71" s="38">
        <f t="shared" si="47"/>
        <v>9.627694430083942</v>
      </c>
      <c r="X71" s="38">
        <f aca="true" t="shared" si="51" ref="X71:X95">1.25*W71</f>
        <v>12.034618037604927</v>
      </c>
      <c r="Y71" s="43">
        <v>8</v>
      </c>
      <c r="Z71" s="39">
        <f aca="true" t="shared" si="52" ref="Z71:Z95">((0.3117/$C$2)*((Y71/39.37)^(8/3))*(V71^(1/2)))*1000</f>
        <v>39.780575769391035</v>
      </c>
      <c r="AA71" s="39">
        <f t="shared" si="32"/>
        <v>1.226624939465072</v>
      </c>
      <c r="AB71" s="39">
        <f t="shared" si="48"/>
        <v>0.13643546284884553</v>
      </c>
      <c r="AC71" s="84">
        <v>0.7</v>
      </c>
      <c r="AD71" s="38">
        <f aca="true" t="shared" si="53" ref="AD71:AD95">AA71*AC71</f>
        <v>0.8586374576255503</v>
      </c>
      <c r="AE71" s="37">
        <v>532.45</v>
      </c>
      <c r="AF71" s="43">
        <f t="shared" si="16"/>
        <v>530.95</v>
      </c>
      <c r="AG71" s="64">
        <v>1.5</v>
      </c>
      <c r="AH71" s="17"/>
      <c r="AI71" s="1"/>
      <c r="AJ71" s="1"/>
    </row>
    <row r="72" spans="1:36" ht="13.5" thickBot="1">
      <c r="A72" s="114"/>
      <c r="B72" s="65" t="s">
        <v>77</v>
      </c>
      <c r="C72" s="65">
        <v>43.82</v>
      </c>
      <c r="D72" s="85">
        <v>0.004564125969875212</v>
      </c>
      <c r="E72" s="65">
        <v>0</v>
      </c>
      <c r="F72" s="67">
        <f t="shared" si="49"/>
        <v>0</v>
      </c>
      <c r="G72" s="68">
        <v>1.062213</v>
      </c>
      <c r="H72" s="67">
        <f>F72*$D$2</f>
        <v>0</v>
      </c>
      <c r="I72" s="67">
        <f t="shared" si="41"/>
        <v>477.99585</v>
      </c>
      <c r="J72" s="69">
        <f t="shared" si="50"/>
        <v>3.984201357014475</v>
      </c>
      <c r="K72" s="70">
        <v>0.5</v>
      </c>
      <c r="L72" s="70">
        <v>0.2</v>
      </c>
      <c r="M72" s="70">
        <v>0</v>
      </c>
      <c r="N72" s="70">
        <v>0</v>
      </c>
      <c r="O72" s="69">
        <f t="shared" si="18"/>
        <v>1.1756263671875</v>
      </c>
      <c r="P72" s="69">
        <f t="shared" si="19"/>
        <v>4.683932167490435</v>
      </c>
      <c r="Q72" s="69">
        <f t="shared" si="42"/>
        <v>0.5311065</v>
      </c>
      <c r="R72" s="71">
        <f t="shared" si="43"/>
        <v>0.21244260000000004</v>
      </c>
      <c r="S72" s="72">
        <f t="shared" si="44"/>
        <v>0</v>
      </c>
      <c r="T72" s="72">
        <f t="shared" si="45"/>
        <v>0</v>
      </c>
      <c r="U72" s="104">
        <f t="shared" si="46"/>
        <v>5.427481267490435</v>
      </c>
      <c r="V72" s="73">
        <v>0.004564125969875212</v>
      </c>
      <c r="W72" s="67">
        <f t="shared" si="47"/>
        <v>11.801094198686842</v>
      </c>
      <c r="X72" s="67">
        <f t="shared" si="51"/>
        <v>14.751367748358552</v>
      </c>
      <c r="Y72" s="72">
        <v>8</v>
      </c>
      <c r="Z72" s="69">
        <f t="shared" si="52"/>
        <v>23.11733609260194</v>
      </c>
      <c r="AA72" s="69">
        <f t="shared" si="32"/>
        <v>0.7128177618535172</v>
      </c>
      <c r="AB72" s="69">
        <f t="shared" si="48"/>
        <v>0.23477970150839958</v>
      </c>
      <c r="AC72" s="86">
        <v>0.82</v>
      </c>
      <c r="AD72" s="67">
        <f t="shared" si="53"/>
        <v>0.584510564719884</v>
      </c>
      <c r="AE72" s="65">
        <v>531.4</v>
      </c>
      <c r="AF72" s="72">
        <f aca="true" t="shared" si="54" ref="AF72:AF95">AE72-AG72</f>
        <v>529.9</v>
      </c>
      <c r="AG72" s="75">
        <v>1.5</v>
      </c>
      <c r="AH72" s="17"/>
      <c r="AI72" s="1"/>
      <c r="AJ72" s="1"/>
    </row>
    <row r="73" spans="1:36" ht="13.5" thickBot="1">
      <c r="A73" s="11"/>
      <c r="B73" s="11"/>
      <c r="C73" s="11"/>
      <c r="D73" s="15"/>
      <c r="E73" s="11"/>
      <c r="F73" s="13"/>
      <c r="G73" s="27"/>
      <c r="H73" s="13"/>
      <c r="I73" s="13"/>
      <c r="J73" s="18"/>
      <c r="K73" s="12"/>
      <c r="L73" s="12"/>
      <c r="M73" s="12"/>
      <c r="N73" s="12"/>
      <c r="O73" s="18"/>
      <c r="P73" s="18"/>
      <c r="Q73" s="18"/>
      <c r="R73" s="19"/>
      <c r="S73" s="20"/>
      <c r="T73" s="20"/>
      <c r="U73" s="105"/>
      <c r="V73" s="16"/>
      <c r="W73" s="13"/>
      <c r="X73" s="13"/>
      <c r="Y73" s="20"/>
      <c r="Z73" s="18"/>
      <c r="AA73" s="18"/>
      <c r="AB73" s="18"/>
      <c r="AC73" s="22"/>
      <c r="AD73" s="13"/>
      <c r="AE73" s="11"/>
      <c r="AF73" s="20"/>
      <c r="AG73" s="12"/>
      <c r="AH73" s="17"/>
      <c r="AI73" s="1"/>
      <c r="AJ73" s="1"/>
    </row>
    <row r="74" spans="1:36" ht="12.75">
      <c r="A74" s="112" t="s">
        <v>100</v>
      </c>
      <c r="B74" s="49" t="s">
        <v>79</v>
      </c>
      <c r="C74" s="49">
        <v>97.79</v>
      </c>
      <c r="D74" s="87">
        <v>0.007260456079354089</v>
      </c>
      <c r="E74" s="49">
        <v>1390.06</v>
      </c>
      <c r="F74" s="54">
        <f t="shared" si="49"/>
        <v>0.139006</v>
      </c>
      <c r="G74" s="78">
        <v>0.139006</v>
      </c>
      <c r="H74" s="54">
        <f aca="true" t="shared" si="55" ref="H74:I80">F74*$D$2</f>
        <v>62.552699999999994</v>
      </c>
      <c r="I74" s="54">
        <f t="shared" si="55"/>
        <v>62.552699999999994</v>
      </c>
      <c r="J74" s="55">
        <f t="shared" si="50"/>
        <v>4.29403597218015</v>
      </c>
      <c r="K74" s="79">
        <v>0.5</v>
      </c>
      <c r="L74" s="79">
        <v>0.2</v>
      </c>
      <c r="M74" s="79">
        <v>0</v>
      </c>
      <c r="N74" s="79">
        <v>0</v>
      </c>
      <c r="O74" s="55">
        <f t="shared" si="18"/>
        <v>0.15384778645833333</v>
      </c>
      <c r="P74" s="55">
        <f t="shared" si="19"/>
        <v>0.6606279292923735</v>
      </c>
      <c r="Q74" s="55">
        <f aca="true" t="shared" si="56" ref="Q74:Q80">G74*K74</f>
        <v>0.069503</v>
      </c>
      <c r="R74" s="58">
        <f aca="true" t="shared" si="57" ref="R74:R80">G74*L74</f>
        <v>0.027801199999999998</v>
      </c>
      <c r="S74" s="59">
        <f aca="true" t="shared" si="58" ref="S74:S80">G74*M74</f>
        <v>0</v>
      </c>
      <c r="T74" s="59">
        <f aca="true" t="shared" si="59" ref="T74:T80">G74*N74</f>
        <v>0</v>
      </c>
      <c r="U74" s="102">
        <f t="shared" si="46"/>
        <v>0.7579321292923734</v>
      </c>
      <c r="V74" s="80">
        <v>0.007260456079354089</v>
      </c>
      <c r="W74" s="54">
        <f aca="true" t="shared" si="60" ref="W74:W80">100*(($C$2*U74/1000)/(0.3117*(V74^(1/2))))^(3/8)</f>
        <v>5.170208931769943</v>
      </c>
      <c r="X74" s="54">
        <f t="shared" si="51"/>
        <v>6.462761164712428</v>
      </c>
      <c r="Y74" s="59">
        <v>8</v>
      </c>
      <c r="Z74" s="55">
        <f t="shared" si="52"/>
        <v>29.15687178918257</v>
      </c>
      <c r="AA74" s="55">
        <f t="shared" si="32"/>
        <v>0.8990454613006326</v>
      </c>
      <c r="AB74" s="55">
        <f aca="true" t="shared" si="61" ref="AB74:AB80">U74/Z74</f>
        <v>0.025994974178731076</v>
      </c>
      <c r="AC74" s="88">
        <v>0.45</v>
      </c>
      <c r="AD74" s="54">
        <f t="shared" si="53"/>
        <v>0.40457045758528465</v>
      </c>
      <c r="AE74" s="49">
        <v>532.97</v>
      </c>
      <c r="AF74" s="59">
        <f t="shared" si="54"/>
        <v>531.47</v>
      </c>
      <c r="AG74" s="82">
        <v>1.5</v>
      </c>
      <c r="AH74" s="17"/>
      <c r="AI74" s="1"/>
      <c r="AJ74" s="1"/>
    </row>
    <row r="75" spans="1:36" ht="12.75">
      <c r="A75" s="113"/>
      <c r="B75" s="37" t="s">
        <v>80</v>
      </c>
      <c r="C75" s="37">
        <v>45.41</v>
      </c>
      <c r="D75" s="83">
        <v>0.005285179475886569</v>
      </c>
      <c r="E75" s="37">
        <v>0</v>
      </c>
      <c r="F75" s="38">
        <f t="shared" si="49"/>
        <v>0</v>
      </c>
      <c r="G75" s="45">
        <v>0.139006</v>
      </c>
      <c r="H75" s="38">
        <f t="shared" si="55"/>
        <v>0</v>
      </c>
      <c r="I75" s="38">
        <f t="shared" si="55"/>
        <v>62.552699999999994</v>
      </c>
      <c r="J75" s="39">
        <f t="shared" si="50"/>
        <v>4.29403597218015</v>
      </c>
      <c r="K75" s="46">
        <v>0.5</v>
      </c>
      <c r="L75" s="46">
        <v>0.2</v>
      </c>
      <c r="M75" s="46">
        <v>0</v>
      </c>
      <c r="N75" s="46">
        <v>0</v>
      </c>
      <c r="O75" s="39">
        <f t="shared" si="18"/>
        <v>0.15384778645833333</v>
      </c>
      <c r="P75" s="39">
        <f t="shared" si="19"/>
        <v>0.6606279292923735</v>
      </c>
      <c r="Q75" s="39">
        <f t="shared" si="56"/>
        <v>0.069503</v>
      </c>
      <c r="R75" s="42">
        <f t="shared" si="57"/>
        <v>0.027801199999999998</v>
      </c>
      <c r="S75" s="43">
        <f t="shared" si="58"/>
        <v>0</v>
      </c>
      <c r="T75" s="43">
        <f t="shared" si="59"/>
        <v>0</v>
      </c>
      <c r="U75" s="103">
        <f t="shared" si="46"/>
        <v>0.7579321292923734</v>
      </c>
      <c r="V75" s="47">
        <v>0.005285179475886569</v>
      </c>
      <c r="W75" s="38">
        <f t="shared" si="60"/>
        <v>5.487381112758913</v>
      </c>
      <c r="X75" s="38">
        <f t="shared" si="51"/>
        <v>6.859226390948642</v>
      </c>
      <c r="Y75" s="43">
        <v>8</v>
      </c>
      <c r="Z75" s="39">
        <f t="shared" si="52"/>
        <v>24.87647528394787</v>
      </c>
      <c r="AA75" s="39">
        <f t="shared" si="32"/>
        <v>0.7670604157709511</v>
      </c>
      <c r="AB75" s="39">
        <f t="shared" si="61"/>
        <v>0.030467826355667315</v>
      </c>
      <c r="AC75" s="84">
        <v>0.45</v>
      </c>
      <c r="AD75" s="38">
        <f t="shared" si="53"/>
        <v>0.345177187096928</v>
      </c>
      <c r="AE75" s="37">
        <v>532.26</v>
      </c>
      <c r="AF75" s="43">
        <f t="shared" si="54"/>
        <v>530.76</v>
      </c>
      <c r="AG75" s="64">
        <v>1.5</v>
      </c>
      <c r="AH75" s="17"/>
      <c r="AI75" s="1"/>
      <c r="AJ75" s="1"/>
    </row>
    <row r="76" spans="1:36" ht="12.75">
      <c r="A76" s="113"/>
      <c r="B76" s="37" t="s">
        <v>81</v>
      </c>
      <c r="C76" s="37">
        <v>80</v>
      </c>
      <c r="D76" s="83">
        <v>0.005124999999999602</v>
      </c>
      <c r="E76" s="37">
        <v>2240.84</v>
      </c>
      <c r="F76" s="38">
        <f t="shared" si="49"/>
        <v>0.224084</v>
      </c>
      <c r="G76" s="45">
        <v>0.36309</v>
      </c>
      <c r="H76" s="38">
        <f t="shared" si="55"/>
        <v>100.8378</v>
      </c>
      <c r="I76" s="38">
        <f t="shared" si="55"/>
        <v>163.3905</v>
      </c>
      <c r="J76" s="39">
        <f t="shared" si="50"/>
        <v>4.178772406609728</v>
      </c>
      <c r="K76" s="46">
        <v>0.5</v>
      </c>
      <c r="L76" s="46">
        <v>0.2</v>
      </c>
      <c r="M76" s="46">
        <v>0</v>
      </c>
      <c r="N76" s="46">
        <v>0</v>
      </c>
      <c r="O76" s="39">
        <f t="shared" si="18"/>
        <v>0.40185742187499995</v>
      </c>
      <c r="P76" s="39">
        <f t="shared" si="19"/>
        <v>1.6792707059225742</v>
      </c>
      <c r="Q76" s="39">
        <f t="shared" si="56"/>
        <v>0.181545</v>
      </c>
      <c r="R76" s="42">
        <f t="shared" si="57"/>
        <v>0.072618</v>
      </c>
      <c r="S76" s="43">
        <f t="shared" si="58"/>
        <v>0</v>
      </c>
      <c r="T76" s="43">
        <f t="shared" si="59"/>
        <v>0</v>
      </c>
      <c r="U76" s="103">
        <f t="shared" si="46"/>
        <v>1.9334337059225744</v>
      </c>
      <c r="V76" s="47">
        <v>0.005124999999999602</v>
      </c>
      <c r="W76" s="38">
        <f t="shared" si="60"/>
        <v>7.841214561265039</v>
      </c>
      <c r="X76" s="38">
        <f t="shared" si="51"/>
        <v>9.801518201581299</v>
      </c>
      <c r="Y76" s="43">
        <v>8</v>
      </c>
      <c r="Z76" s="39">
        <f t="shared" si="52"/>
        <v>24.496605638364986</v>
      </c>
      <c r="AA76" s="39">
        <f t="shared" si="32"/>
        <v>0.7553472222837857</v>
      </c>
      <c r="AB76" s="39">
        <f t="shared" si="61"/>
        <v>0.07892659638095151</v>
      </c>
      <c r="AC76" s="84">
        <v>0.6</v>
      </c>
      <c r="AD76" s="38">
        <f t="shared" si="53"/>
        <v>0.4532083333702714</v>
      </c>
      <c r="AE76" s="37">
        <v>532.43</v>
      </c>
      <c r="AF76" s="43">
        <f t="shared" si="54"/>
        <v>530.93</v>
      </c>
      <c r="AG76" s="64">
        <v>1.5</v>
      </c>
      <c r="AH76" s="17"/>
      <c r="AI76" s="1"/>
      <c r="AJ76" s="1"/>
    </row>
    <row r="77" spans="1:36" ht="12.75">
      <c r="A77" s="113"/>
      <c r="B77" s="37" t="s">
        <v>82</v>
      </c>
      <c r="C77" s="37">
        <v>45.25</v>
      </c>
      <c r="D77" s="83">
        <v>0.004640883977901356</v>
      </c>
      <c r="E77" s="37">
        <v>0</v>
      </c>
      <c r="F77" s="38">
        <f t="shared" si="49"/>
        <v>0</v>
      </c>
      <c r="G77" s="45">
        <v>0.36309</v>
      </c>
      <c r="H77" s="38">
        <f t="shared" si="55"/>
        <v>0</v>
      </c>
      <c r="I77" s="38">
        <f t="shared" si="55"/>
        <v>163.3905</v>
      </c>
      <c r="J77" s="39">
        <f t="shared" si="50"/>
        <v>4.178772406609728</v>
      </c>
      <c r="K77" s="46">
        <v>0.5</v>
      </c>
      <c r="L77" s="46">
        <v>0.2</v>
      </c>
      <c r="M77" s="46">
        <v>0</v>
      </c>
      <c r="N77" s="46">
        <v>0</v>
      </c>
      <c r="O77" s="39">
        <f aca="true" t="shared" si="62" ref="O77:O95">I77*$A$2*$B$2/86400</f>
        <v>0.40185742187499995</v>
      </c>
      <c r="P77" s="39">
        <f aca="true" t="shared" si="63" ref="P77:P95">J77*O77</f>
        <v>1.6792707059225742</v>
      </c>
      <c r="Q77" s="39">
        <f t="shared" si="56"/>
        <v>0.181545</v>
      </c>
      <c r="R77" s="42">
        <f t="shared" si="57"/>
        <v>0.072618</v>
      </c>
      <c r="S77" s="43">
        <f t="shared" si="58"/>
        <v>0</v>
      </c>
      <c r="T77" s="43">
        <f t="shared" si="59"/>
        <v>0</v>
      </c>
      <c r="U77" s="103">
        <f t="shared" si="46"/>
        <v>1.9334337059225744</v>
      </c>
      <c r="V77" s="47">
        <v>0.004640883977901356</v>
      </c>
      <c r="W77" s="38">
        <f t="shared" si="60"/>
        <v>7.988464415240292</v>
      </c>
      <c r="X77" s="38">
        <f t="shared" si="51"/>
        <v>9.985580519050366</v>
      </c>
      <c r="Y77" s="43">
        <v>8</v>
      </c>
      <c r="Z77" s="39">
        <f t="shared" si="52"/>
        <v>23.310915571972092</v>
      </c>
      <c r="AA77" s="39">
        <f t="shared" si="32"/>
        <v>0.7187867407476537</v>
      </c>
      <c r="AB77" s="39">
        <f t="shared" si="61"/>
        <v>0.08294113116034108</v>
      </c>
      <c r="AC77" s="84">
        <v>0.6</v>
      </c>
      <c r="AD77" s="38">
        <f t="shared" si="53"/>
        <v>0.4312720444485922</v>
      </c>
      <c r="AE77" s="37">
        <v>532.02</v>
      </c>
      <c r="AF77" s="43">
        <f t="shared" si="54"/>
        <v>530.52</v>
      </c>
      <c r="AG77" s="64">
        <v>1.5</v>
      </c>
      <c r="AH77" s="17"/>
      <c r="AI77" s="1"/>
      <c r="AJ77" s="1"/>
    </row>
    <row r="78" spans="1:36" ht="12.75">
      <c r="A78" s="113"/>
      <c r="B78" s="37" t="s">
        <v>83</v>
      </c>
      <c r="C78" s="37">
        <v>60.65</v>
      </c>
      <c r="D78" s="83">
        <v>0.005605935696620475</v>
      </c>
      <c r="E78" s="37">
        <v>1698.38</v>
      </c>
      <c r="F78" s="38">
        <f t="shared" si="49"/>
        <v>0.16983800000000002</v>
      </c>
      <c r="G78" s="45">
        <v>0.5329280000000001</v>
      </c>
      <c r="H78" s="38">
        <f t="shared" si="55"/>
        <v>76.42710000000001</v>
      </c>
      <c r="I78" s="38">
        <f t="shared" si="55"/>
        <v>239.81760000000003</v>
      </c>
      <c r="J78" s="39">
        <f t="shared" si="50"/>
        <v>4.118240273200806</v>
      </c>
      <c r="K78" s="46">
        <v>0.5</v>
      </c>
      <c r="L78" s="46">
        <v>0.2</v>
      </c>
      <c r="M78" s="46">
        <v>0</v>
      </c>
      <c r="N78" s="46">
        <v>0</v>
      </c>
      <c r="O78" s="39">
        <f t="shared" si="62"/>
        <v>0.5898291666666667</v>
      </c>
      <c r="P78" s="39">
        <f t="shared" si="63"/>
        <v>2.4290582284751374</v>
      </c>
      <c r="Q78" s="39">
        <f t="shared" si="56"/>
        <v>0.26646400000000003</v>
      </c>
      <c r="R78" s="42">
        <f t="shared" si="57"/>
        <v>0.10658560000000002</v>
      </c>
      <c r="S78" s="43">
        <f t="shared" si="58"/>
        <v>0</v>
      </c>
      <c r="T78" s="43">
        <f t="shared" si="59"/>
        <v>0</v>
      </c>
      <c r="U78" s="103">
        <f t="shared" si="46"/>
        <v>2.8021078284751373</v>
      </c>
      <c r="V78" s="47">
        <v>0.005605935696620475</v>
      </c>
      <c r="W78" s="38">
        <f t="shared" si="60"/>
        <v>8.861612423939258</v>
      </c>
      <c r="X78" s="38">
        <f t="shared" si="51"/>
        <v>11.077015529924072</v>
      </c>
      <c r="Y78" s="43">
        <v>8</v>
      </c>
      <c r="Z78" s="39">
        <f t="shared" si="52"/>
        <v>25.620230445477446</v>
      </c>
      <c r="AA78" s="39">
        <f t="shared" si="32"/>
        <v>0.7899939357701771</v>
      </c>
      <c r="AB78" s="39">
        <f t="shared" si="61"/>
        <v>0.10937090649665772</v>
      </c>
      <c r="AC78" s="84">
        <v>0.65</v>
      </c>
      <c r="AD78" s="38">
        <f t="shared" si="53"/>
        <v>0.5134960582506151</v>
      </c>
      <c r="AE78" s="37">
        <v>532.15</v>
      </c>
      <c r="AF78" s="43">
        <f t="shared" si="54"/>
        <v>530.65</v>
      </c>
      <c r="AG78" s="64">
        <v>1.5</v>
      </c>
      <c r="AH78" s="17"/>
      <c r="AI78" s="1"/>
      <c r="AJ78" s="1"/>
    </row>
    <row r="79" spans="1:36" ht="12.75">
      <c r="A79" s="113"/>
      <c r="B79" s="37" t="s">
        <v>84</v>
      </c>
      <c r="C79" s="37">
        <v>72.65</v>
      </c>
      <c r="D79" s="83">
        <v>0.006744666207844396</v>
      </c>
      <c r="E79" s="37">
        <v>841.88</v>
      </c>
      <c r="F79" s="38">
        <f t="shared" si="49"/>
        <v>0.084188</v>
      </c>
      <c r="G79" s="45">
        <v>0.6171160000000001</v>
      </c>
      <c r="H79" s="38">
        <f t="shared" si="55"/>
        <v>37.8846</v>
      </c>
      <c r="I79" s="38">
        <f t="shared" si="55"/>
        <v>277.70220000000006</v>
      </c>
      <c r="J79" s="39">
        <f t="shared" si="50"/>
        <v>4.092573147025474</v>
      </c>
      <c r="K79" s="46">
        <v>0.5</v>
      </c>
      <c r="L79" s="46">
        <v>0.2</v>
      </c>
      <c r="M79" s="46">
        <v>0</v>
      </c>
      <c r="N79" s="46">
        <v>0</v>
      </c>
      <c r="O79" s="39">
        <f t="shared" si="62"/>
        <v>0.6830059895833335</v>
      </c>
      <c r="P79" s="39">
        <f t="shared" si="63"/>
        <v>2.7952519722263114</v>
      </c>
      <c r="Q79" s="39">
        <f t="shared" si="56"/>
        <v>0.30855800000000005</v>
      </c>
      <c r="R79" s="42">
        <f t="shared" si="57"/>
        <v>0.12342320000000002</v>
      </c>
      <c r="S79" s="43">
        <f t="shared" si="58"/>
        <v>0</v>
      </c>
      <c r="T79" s="43">
        <f t="shared" si="59"/>
        <v>0</v>
      </c>
      <c r="U79" s="103">
        <f t="shared" si="46"/>
        <v>3.2272331722263115</v>
      </c>
      <c r="V79" s="47">
        <v>0.006744666207844396</v>
      </c>
      <c r="W79" s="38">
        <f t="shared" si="60"/>
        <v>9.025239783284515</v>
      </c>
      <c r="X79" s="38">
        <f t="shared" si="51"/>
        <v>11.281549729105645</v>
      </c>
      <c r="Y79" s="43">
        <v>8</v>
      </c>
      <c r="Z79" s="39">
        <f t="shared" si="52"/>
        <v>28.102127932602194</v>
      </c>
      <c r="AA79" s="39">
        <f t="shared" si="32"/>
        <v>0.8665226761421396</v>
      </c>
      <c r="AB79" s="39">
        <f t="shared" si="61"/>
        <v>0.1148394591315732</v>
      </c>
      <c r="AC79" s="84">
        <v>0.65</v>
      </c>
      <c r="AD79" s="38">
        <f t="shared" si="53"/>
        <v>0.5632397394923908</v>
      </c>
      <c r="AE79" s="37">
        <v>531.81</v>
      </c>
      <c r="AF79" s="43">
        <f t="shared" si="54"/>
        <v>530.31</v>
      </c>
      <c r="AG79" s="64">
        <v>1.5</v>
      </c>
      <c r="AH79" s="17"/>
      <c r="AI79" s="1"/>
      <c r="AJ79" s="1"/>
    </row>
    <row r="80" spans="1:36" ht="13.5" thickBot="1">
      <c r="A80" s="114"/>
      <c r="B80" s="65" t="s">
        <v>85</v>
      </c>
      <c r="C80" s="65">
        <v>72.65</v>
      </c>
      <c r="D80" s="85">
        <v>0.004404679972471438</v>
      </c>
      <c r="E80" s="65">
        <v>0</v>
      </c>
      <c r="F80" s="67">
        <f t="shared" si="49"/>
        <v>0</v>
      </c>
      <c r="G80" s="68">
        <v>0.6171160000000001</v>
      </c>
      <c r="H80" s="67">
        <f t="shared" si="55"/>
        <v>0</v>
      </c>
      <c r="I80" s="67">
        <f t="shared" si="55"/>
        <v>277.70220000000006</v>
      </c>
      <c r="J80" s="69">
        <f t="shared" si="50"/>
        <v>4.092573147025474</v>
      </c>
      <c r="K80" s="70">
        <v>0.5</v>
      </c>
      <c r="L80" s="70">
        <v>0.2</v>
      </c>
      <c r="M80" s="70">
        <v>0</v>
      </c>
      <c r="N80" s="70">
        <v>0</v>
      </c>
      <c r="O80" s="69">
        <f t="shared" si="62"/>
        <v>0.6830059895833335</v>
      </c>
      <c r="P80" s="69">
        <f t="shared" si="63"/>
        <v>2.7952519722263114</v>
      </c>
      <c r="Q80" s="69">
        <f t="shared" si="56"/>
        <v>0.30855800000000005</v>
      </c>
      <c r="R80" s="71">
        <f t="shared" si="57"/>
        <v>0.12342320000000002</v>
      </c>
      <c r="S80" s="72">
        <f t="shared" si="58"/>
        <v>0</v>
      </c>
      <c r="T80" s="72">
        <f t="shared" si="59"/>
        <v>0</v>
      </c>
      <c r="U80" s="104">
        <f t="shared" si="46"/>
        <v>3.2272331722263115</v>
      </c>
      <c r="V80" s="73">
        <v>0.004404679972471438</v>
      </c>
      <c r="W80" s="67">
        <f t="shared" si="60"/>
        <v>9.775858193720518</v>
      </c>
      <c r="X80" s="67">
        <f t="shared" si="51"/>
        <v>12.219822742150647</v>
      </c>
      <c r="Y80" s="72">
        <v>8</v>
      </c>
      <c r="Z80" s="69">
        <f t="shared" si="52"/>
        <v>22.709948830764088</v>
      </c>
      <c r="AA80" s="69">
        <f t="shared" si="32"/>
        <v>0.7002560689738682</v>
      </c>
      <c r="AB80" s="69">
        <f t="shared" si="61"/>
        <v>0.14210658052450265</v>
      </c>
      <c r="AC80" s="86">
        <v>0.7</v>
      </c>
      <c r="AD80" s="67">
        <f t="shared" si="53"/>
        <v>0.49017924828170767</v>
      </c>
      <c r="AE80" s="65">
        <v>531.32</v>
      </c>
      <c r="AF80" s="72">
        <f t="shared" si="54"/>
        <v>529.82</v>
      </c>
      <c r="AG80" s="75">
        <v>1.5</v>
      </c>
      <c r="AH80" s="17"/>
      <c r="AI80" s="1"/>
      <c r="AJ80" s="1"/>
    </row>
    <row r="81" spans="1:36" ht="13.5" thickBot="1">
      <c r="A81" s="11"/>
      <c r="B81" s="11"/>
      <c r="C81" s="11"/>
      <c r="D81" s="15"/>
      <c r="E81" s="11"/>
      <c r="F81" s="13"/>
      <c r="G81" s="27"/>
      <c r="H81" s="13"/>
      <c r="I81" s="13"/>
      <c r="J81" s="18"/>
      <c r="K81" s="12"/>
      <c r="L81" s="12"/>
      <c r="M81" s="12"/>
      <c r="N81" s="12"/>
      <c r="O81" s="18"/>
      <c r="P81" s="18"/>
      <c r="Q81" s="18"/>
      <c r="R81" s="19"/>
      <c r="S81" s="20"/>
      <c r="T81" s="20"/>
      <c r="U81" s="105"/>
      <c r="V81" s="16"/>
      <c r="W81" s="13"/>
      <c r="X81" s="13"/>
      <c r="Y81" s="20"/>
      <c r="Z81" s="18"/>
      <c r="AA81" s="18"/>
      <c r="AB81" s="18"/>
      <c r="AC81" s="22"/>
      <c r="AD81" s="13"/>
      <c r="AE81" s="11"/>
      <c r="AF81" s="20"/>
      <c r="AG81" s="12"/>
      <c r="AH81" s="17"/>
      <c r="AI81" s="1"/>
      <c r="AJ81" s="1"/>
    </row>
    <row r="82" spans="1:36" s="5" customFormat="1" ht="12.75">
      <c r="A82" s="112" t="s">
        <v>101</v>
      </c>
      <c r="B82" s="49" t="s">
        <v>86</v>
      </c>
      <c r="C82" s="49">
        <v>20.86</v>
      </c>
      <c r="D82" s="87">
        <v>0.010067114093961476</v>
      </c>
      <c r="E82" s="49">
        <v>97300</v>
      </c>
      <c r="F82" s="54">
        <f>E82/10000</f>
        <v>9.73</v>
      </c>
      <c r="G82" s="78">
        <v>9.73</v>
      </c>
      <c r="H82" s="54">
        <f aca="true" t="shared" si="64" ref="H82:I87">F82*$D$2</f>
        <v>4378.5</v>
      </c>
      <c r="I82" s="54">
        <f>G82*$D$2</f>
        <v>4378.5</v>
      </c>
      <c r="J82" s="54">
        <f t="shared" si="50"/>
        <v>3.297912332542904</v>
      </c>
      <c r="K82" s="79">
        <v>0.5</v>
      </c>
      <c r="L82" s="79">
        <v>0.2</v>
      </c>
      <c r="M82" s="79">
        <v>0</v>
      </c>
      <c r="N82" s="79">
        <v>0</v>
      </c>
      <c r="O82" s="54">
        <f t="shared" si="62"/>
        <v>10.768880208333334</v>
      </c>
      <c r="P82" s="54">
        <f t="shared" si="63"/>
        <v>35.5148228467397</v>
      </c>
      <c r="Q82" s="54">
        <f aca="true" t="shared" si="65" ref="Q82:Q87">G82*K82</f>
        <v>4.865</v>
      </c>
      <c r="R82" s="90">
        <f aca="true" t="shared" si="66" ref="R82:R87">G82*L82</f>
        <v>1.9460000000000002</v>
      </c>
      <c r="S82" s="79">
        <f aca="true" t="shared" si="67" ref="S82:S87">G82*M82</f>
        <v>0</v>
      </c>
      <c r="T82" s="79">
        <f aca="true" t="shared" si="68" ref="T82:T87">G82*N82</f>
        <v>0</v>
      </c>
      <c r="U82" s="107">
        <f t="shared" si="46"/>
        <v>42.3258228467397</v>
      </c>
      <c r="V82" s="80">
        <v>0.010067114093961476</v>
      </c>
      <c r="W82" s="54">
        <f aca="true" t="shared" si="69" ref="W82:W87">100*(($C$2*U82/1000)/(0.3117*(V82^(1/2))))^(3/8)</f>
        <v>21.979094648489585</v>
      </c>
      <c r="X82" s="54">
        <f t="shared" si="51"/>
        <v>27.473868310611984</v>
      </c>
      <c r="Y82" s="79">
        <v>10</v>
      </c>
      <c r="Z82" s="54">
        <f t="shared" si="52"/>
        <v>62.24983039800488</v>
      </c>
      <c r="AA82" s="54">
        <f t="shared" si="32"/>
        <v>1.2284539250320878</v>
      </c>
      <c r="AB82" s="54">
        <f aca="true" t="shared" si="70" ref="AB82:AB87">U82/Z82</f>
        <v>0.6799347496390327</v>
      </c>
      <c r="AC82" s="91">
        <v>1.08</v>
      </c>
      <c r="AD82" s="54">
        <f t="shared" si="53"/>
        <v>1.326730239034655</v>
      </c>
      <c r="AE82" s="49">
        <v>534.7</v>
      </c>
      <c r="AF82" s="79">
        <f t="shared" si="54"/>
        <v>533.2</v>
      </c>
      <c r="AG82" s="82">
        <v>1.5</v>
      </c>
      <c r="AH82" s="24"/>
      <c r="AI82" s="25"/>
      <c r="AJ82" s="25"/>
    </row>
    <row r="83" spans="1:36" ht="12.75">
      <c r="A83" s="113"/>
      <c r="B83" s="37" t="s">
        <v>87</v>
      </c>
      <c r="C83" s="37">
        <v>63.96</v>
      </c>
      <c r="D83" s="83">
        <v>0.009849906191369535</v>
      </c>
      <c r="E83" s="37">
        <v>905.45</v>
      </c>
      <c r="F83" s="38">
        <f t="shared" si="49"/>
        <v>0.090545</v>
      </c>
      <c r="G83" s="45">
        <v>10.108354000000002</v>
      </c>
      <c r="H83" s="38">
        <f t="shared" si="64"/>
        <v>40.74525</v>
      </c>
      <c r="I83" s="38">
        <f t="shared" si="64"/>
        <v>4548.759300000001</v>
      </c>
      <c r="J83" s="39">
        <f t="shared" si="50"/>
        <v>3.2828138797863327</v>
      </c>
      <c r="K83" s="46">
        <v>0.5</v>
      </c>
      <c r="L83" s="46">
        <v>0.2</v>
      </c>
      <c r="M83" s="46">
        <v>0</v>
      </c>
      <c r="N83" s="46">
        <v>0</v>
      </c>
      <c r="O83" s="39">
        <f t="shared" si="62"/>
        <v>11.187631380208336</v>
      </c>
      <c r="P83" s="39">
        <f t="shared" si="63"/>
        <v>36.72691157688105</v>
      </c>
      <c r="Q83" s="39">
        <f t="shared" si="65"/>
        <v>5.054177000000001</v>
      </c>
      <c r="R83" s="42">
        <f t="shared" si="66"/>
        <v>2.0216708000000003</v>
      </c>
      <c r="S83" s="43">
        <f t="shared" si="67"/>
        <v>0</v>
      </c>
      <c r="T83" s="43">
        <f t="shared" si="68"/>
        <v>0</v>
      </c>
      <c r="U83" s="103">
        <f t="shared" si="46"/>
        <v>43.802759376881056</v>
      </c>
      <c r="V83" s="47">
        <v>0.009849906191369535</v>
      </c>
      <c r="W83" s="38">
        <f t="shared" si="69"/>
        <v>22.35486182274564</v>
      </c>
      <c r="X83" s="38">
        <f t="shared" si="51"/>
        <v>27.943577278432052</v>
      </c>
      <c r="Y83" s="43">
        <v>10</v>
      </c>
      <c r="Z83" s="39">
        <f t="shared" si="52"/>
        <v>61.57461774000676</v>
      </c>
      <c r="AA83" s="39">
        <f t="shared" si="32"/>
        <v>1.2151291073635768</v>
      </c>
      <c r="AB83" s="39">
        <f t="shared" si="70"/>
        <v>0.7113768787300351</v>
      </c>
      <c r="AC83" s="84">
        <v>1.08</v>
      </c>
      <c r="AD83" s="38">
        <f t="shared" si="53"/>
        <v>1.312339435952663</v>
      </c>
      <c r="AE83" s="37">
        <v>534.49</v>
      </c>
      <c r="AF83" s="43">
        <f t="shared" si="54"/>
        <v>532.99</v>
      </c>
      <c r="AG83" s="64">
        <v>1.5</v>
      </c>
      <c r="AH83" s="17"/>
      <c r="AI83" s="1"/>
      <c r="AJ83" s="1"/>
    </row>
    <row r="84" spans="1:36" ht="12.75">
      <c r="A84" s="113"/>
      <c r="B84" s="37" t="s">
        <v>88</v>
      </c>
      <c r="C84" s="37">
        <v>63.96</v>
      </c>
      <c r="D84" s="83">
        <v>0.009849906191369535</v>
      </c>
      <c r="E84" s="37">
        <v>834.15</v>
      </c>
      <c r="F84" s="38">
        <f t="shared" si="49"/>
        <v>0.083415</v>
      </c>
      <c r="G84" s="45">
        <v>10.191769000000003</v>
      </c>
      <c r="H84" s="38">
        <f t="shared" si="64"/>
        <v>37.53675</v>
      </c>
      <c r="I84" s="38">
        <f t="shared" si="64"/>
        <v>4586.296050000001</v>
      </c>
      <c r="J84" s="39">
        <f t="shared" si="50"/>
        <v>3.2795496665395625</v>
      </c>
      <c r="K84" s="46">
        <v>0.5</v>
      </c>
      <c r="L84" s="46">
        <v>0.2</v>
      </c>
      <c r="M84" s="46">
        <v>0</v>
      </c>
      <c r="N84" s="46">
        <v>0</v>
      </c>
      <c r="O84" s="39">
        <f t="shared" si="62"/>
        <v>11.279952669270834</v>
      </c>
      <c r="P84" s="39">
        <f t="shared" si="63"/>
        <v>36.99316501508921</v>
      </c>
      <c r="Q84" s="39">
        <f t="shared" si="65"/>
        <v>5.095884500000001</v>
      </c>
      <c r="R84" s="42">
        <f t="shared" si="66"/>
        <v>2.0383538000000008</v>
      </c>
      <c r="S84" s="43">
        <f t="shared" si="67"/>
        <v>0</v>
      </c>
      <c r="T84" s="43">
        <f t="shared" si="68"/>
        <v>0</v>
      </c>
      <c r="U84" s="103">
        <f t="shared" si="46"/>
        <v>44.12740331508922</v>
      </c>
      <c r="V84" s="47">
        <v>0.009849906191369535</v>
      </c>
      <c r="W84" s="38">
        <f t="shared" si="69"/>
        <v>22.41684960243108</v>
      </c>
      <c r="X84" s="38">
        <f t="shared" si="51"/>
        <v>28.02106200303885</v>
      </c>
      <c r="Y84" s="43">
        <v>10</v>
      </c>
      <c r="Z84" s="39">
        <f t="shared" si="52"/>
        <v>61.57461774000676</v>
      </c>
      <c r="AA84" s="39">
        <f t="shared" si="32"/>
        <v>1.2151291073635768</v>
      </c>
      <c r="AB84" s="39">
        <f t="shared" si="70"/>
        <v>0.7166492450089285</v>
      </c>
      <c r="AC84" s="84">
        <v>1.08</v>
      </c>
      <c r="AD84" s="38">
        <f t="shared" si="53"/>
        <v>1.312339435952663</v>
      </c>
      <c r="AE84" s="37">
        <v>533.86</v>
      </c>
      <c r="AF84" s="43">
        <f t="shared" si="54"/>
        <v>532.36</v>
      </c>
      <c r="AG84" s="64">
        <v>1.5</v>
      </c>
      <c r="AH84" s="17"/>
      <c r="AI84" s="1"/>
      <c r="AJ84" s="1"/>
    </row>
    <row r="85" spans="1:36" ht="12.75">
      <c r="A85" s="113"/>
      <c r="B85" s="37" t="s">
        <v>89</v>
      </c>
      <c r="C85" s="37">
        <v>88.96</v>
      </c>
      <c r="D85" s="83">
        <v>0.011915467625899945</v>
      </c>
      <c r="E85" s="37">
        <v>1002.79</v>
      </c>
      <c r="F85" s="38">
        <f t="shared" si="49"/>
        <v>0.100279</v>
      </c>
      <c r="G85" s="45">
        <v>12.024131000000002</v>
      </c>
      <c r="H85" s="38">
        <f t="shared" si="64"/>
        <v>45.12555</v>
      </c>
      <c r="I85" s="38">
        <f t="shared" si="64"/>
        <v>5410.858950000001</v>
      </c>
      <c r="J85" s="39">
        <f t="shared" si="50"/>
        <v>3.2130450026955217</v>
      </c>
      <c r="K85" s="46">
        <v>0.5</v>
      </c>
      <c r="L85" s="46">
        <v>0.2</v>
      </c>
      <c r="M85" s="46">
        <v>0</v>
      </c>
      <c r="N85" s="46">
        <v>0</v>
      </c>
      <c r="O85" s="39">
        <f t="shared" si="62"/>
        <v>13.30795748697917</v>
      </c>
      <c r="P85" s="39">
        <f t="shared" si="63"/>
        <v>42.75906629962287</v>
      </c>
      <c r="Q85" s="39">
        <f t="shared" si="65"/>
        <v>6.012065500000001</v>
      </c>
      <c r="R85" s="42">
        <f t="shared" si="66"/>
        <v>2.4048262000000005</v>
      </c>
      <c r="S85" s="43">
        <f t="shared" si="67"/>
        <v>0</v>
      </c>
      <c r="T85" s="43">
        <f t="shared" si="68"/>
        <v>0</v>
      </c>
      <c r="U85" s="103">
        <f t="shared" si="46"/>
        <v>51.175957999622874</v>
      </c>
      <c r="V85" s="47">
        <v>0.011915467625899945</v>
      </c>
      <c r="W85" s="38">
        <f t="shared" si="69"/>
        <v>22.866851408383035</v>
      </c>
      <c r="X85" s="38">
        <f t="shared" si="51"/>
        <v>28.583564260478795</v>
      </c>
      <c r="Y85" s="43">
        <v>10</v>
      </c>
      <c r="Z85" s="39">
        <f t="shared" si="52"/>
        <v>67.72378506295657</v>
      </c>
      <c r="AA85" s="39">
        <f t="shared" si="32"/>
        <v>1.3364783333013692</v>
      </c>
      <c r="AB85" s="39">
        <f t="shared" si="70"/>
        <v>0.7556570849081944</v>
      </c>
      <c r="AC85" s="84">
        <v>1.1</v>
      </c>
      <c r="AD85" s="38">
        <f t="shared" si="53"/>
        <v>1.4701261666315062</v>
      </c>
      <c r="AE85" s="37">
        <v>533.23</v>
      </c>
      <c r="AF85" s="43">
        <f t="shared" si="54"/>
        <v>531.73</v>
      </c>
      <c r="AG85" s="64">
        <v>1.5</v>
      </c>
      <c r="AH85" s="17"/>
      <c r="AI85" s="1"/>
      <c r="AJ85" s="1"/>
    </row>
    <row r="86" spans="1:34" ht="12.75">
      <c r="A86" s="113"/>
      <c r="B86" s="37" t="s">
        <v>90</v>
      </c>
      <c r="C86" s="37">
        <v>88.96</v>
      </c>
      <c r="D86" s="47">
        <v>0.011803057553956324</v>
      </c>
      <c r="E86" s="37">
        <v>1195.51</v>
      </c>
      <c r="F86" s="38">
        <f t="shared" si="49"/>
        <v>0.119551</v>
      </c>
      <c r="G86" s="45">
        <v>12.143682000000002</v>
      </c>
      <c r="H86" s="38">
        <f t="shared" si="64"/>
        <v>53.79795</v>
      </c>
      <c r="I86" s="38">
        <f t="shared" si="64"/>
        <v>5464.656900000001</v>
      </c>
      <c r="J86" s="39">
        <f t="shared" si="50"/>
        <v>3.209017012590039</v>
      </c>
      <c r="K86" s="46">
        <v>0.5</v>
      </c>
      <c r="L86" s="46">
        <v>0.2</v>
      </c>
      <c r="M86" s="46">
        <v>0</v>
      </c>
      <c r="N86" s="46">
        <v>0</v>
      </c>
      <c r="O86" s="39">
        <f t="shared" si="62"/>
        <v>13.440273046875003</v>
      </c>
      <c r="P86" s="39">
        <f t="shared" si="63"/>
        <v>43.13006486127724</v>
      </c>
      <c r="Q86" s="39">
        <f t="shared" si="65"/>
        <v>6.071841000000001</v>
      </c>
      <c r="R86" s="42">
        <f t="shared" si="66"/>
        <v>2.4287364000000005</v>
      </c>
      <c r="S86" s="43">
        <f t="shared" si="67"/>
        <v>0</v>
      </c>
      <c r="T86" s="43">
        <f t="shared" si="68"/>
        <v>0</v>
      </c>
      <c r="U86" s="103">
        <f t="shared" si="46"/>
        <v>51.63064226127724</v>
      </c>
      <c r="V86" s="47">
        <v>0.011803057553956324</v>
      </c>
      <c r="W86" s="38">
        <f t="shared" si="69"/>
        <v>22.98363974190768</v>
      </c>
      <c r="X86" s="38">
        <f t="shared" si="51"/>
        <v>28.7295496773846</v>
      </c>
      <c r="Y86" s="43">
        <v>10</v>
      </c>
      <c r="Z86" s="39">
        <f t="shared" si="52"/>
        <v>67.40357624754228</v>
      </c>
      <c r="AA86" s="39">
        <f aca="true" t="shared" si="71" ref="AA86:AA95">(1/$C$2)*(((Y86/39.37)/4)^(2/3))*(V86^(1/2))</f>
        <v>1.3301592514081246</v>
      </c>
      <c r="AB86" s="39">
        <f t="shared" si="70"/>
        <v>0.7659926243625662</v>
      </c>
      <c r="AC86" s="89">
        <v>1.1</v>
      </c>
      <c r="AD86" s="38">
        <f t="shared" si="53"/>
        <v>1.4631751765489371</v>
      </c>
      <c r="AE86" s="37">
        <v>532.17</v>
      </c>
      <c r="AF86" s="43">
        <f t="shared" si="54"/>
        <v>530.67</v>
      </c>
      <c r="AG86" s="64">
        <v>1.5</v>
      </c>
      <c r="AH86" s="10"/>
    </row>
    <row r="87" spans="1:34" ht="13.5" thickBot="1">
      <c r="A87" s="114"/>
      <c r="B87" s="65" t="s">
        <v>78</v>
      </c>
      <c r="C87" s="65">
        <v>15.08</v>
      </c>
      <c r="D87" s="73">
        <v>0.005305039787801122</v>
      </c>
      <c r="E87" s="65">
        <v>0</v>
      </c>
      <c r="F87" s="67">
        <f t="shared" si="49"/>
        <v>0</v>
      </c>
      <c r="G87" s="68">
        <v>13.205895000000002</v>
      </c>
      <c r="H87" s="67">
        <f t="shared" si="64"/>
        <v>0</v>
      </c>
      <c r="I87" s="67">
        <f t="shared" si="64"/>
        <v>5942.652750000001</v>
      </c>
      <c r="J87" s="69">
        <f t="shared" si="50"/>
        <v>3.174670909908815</v>
      </c>
      <c r="K87" s="70">
        <v>0.5</v>
      </c>
      <c r="L87" s="70">
        <v>0.2</v>
      </c>
      <c r="M87" s="70">
        <v>0</v>
      </c>
      <c r="N87" s="70">
        <v>0</v>
      </c>
      <c r="O87" s="69">
        <f t="shared" si="62"/>
        <v>14.6158994140625</v>
      </c>
      <c r="P87" s="69">
        <f t="shared" si="63"/>
        <v>46.40067069197751</v>
      </c>
      <c r="Q87" s="69">
        <f t="shared" si="65"/>
        <v>6.602947500000001</v>
      </c>
      <c r="R87" s="71">
        <f t="shared" si="66"/>
        <v>2.6411790000000006</v>
      </c>
      <c r="S87" s="72">
        <f t="shared" si="67"/>
        <v>0</v>
      </c>
      <c r="T87" s="72">
        <f t="shared" si="68"/>
        <v>0</v>
      </c>
      <c r="U87" s="104">
        <f t="shared" si="46"/>
        <v>55.64479719197751</v>
      </c>
      <c r="V87" s="73">
        <v>0.005305039787801122</v>
      </c>
      <c r="W87" s="67">
        <f t="shared" si="69"/>
        <v>27.462024274306625</v>
      </c>
      <c r="X87" s="67">
        <f t="shared" si="51"/>
        <v>34.32753034288328</v>
      </c>
      <c r="Y87" s="72">
        <v>12</v>
      </c>
      <c r="Z87" s="69">
        <f t="shared" si="52"/>
        <v>73.48183438174148</v>
      </c>
      <c r="AA87" s="69">
        <f t="shared" si="71"/>
        <v>1.007020234339703</v>
      </c>
      <c r="AB87" s="69">
        <f t="shared" si="70"/>
        <v>0.7572592282182322</v>
      </c>
      <c r="AC87" s="92">
        <v>1.1</v>
      </c>
      <c r="AD87" s="67">
        <f t="shared" si="53"/>
        <v>1.1077222577736734</v>
      </c>
      <c r="AE87" s="65">
        <v>531.2</v>
      </c>
      <c r="AF87" s="72">
        <f t="shared" si="54"/>
        <v>529.7</v>
      </c>
      <c r="AG87" s="75">
        <v>1.5</v>
      </c>
      <c r="AH87" s="10"/>
    </row>
    <row r="88" spans="1:34" ht="13.5" thickBot="1">
      <c r="A88" s="11"/>
      <c r="B88" s="11"/>
      <c r="C88" s="11"/>
      <c r="D88" s="16"/>
      <c r="E88" s="11"/>
      <c r="F88" s="13"/>
      <c r="G88" s="27"/>
      <c r="H88" s="13"/>
      <c r="I88" s="13"/>
      <c r="J88" s="18"/>
      <c r="K88" s="12"/>
      <c r="L88" s="12"/>
      <c r="M88" s="12"/>
      <c r="N88" s="12"/>
      <c r="O88" s="18"/>
      <c r="P88" s="18"/>
      <c r="Q88" s="18"/>
      <c r="R88" s="19"/>
      <c r="S88" s="20"/>
      <c r="T88" s="20"/>
      <c r="U88" s="105"/>
      <c r="V88" s="16"/>
      <c r="W88" s="13"/>
      <c r="X88" s="13"/>
      <c r="Y88" s="20"/>
      <c r="Z88" s="18"/>
      <c r="AA88" s="18"/>
      <c r="AB88" s="18"/>
      <c r="AC88" s="23"/>
      <c r="AD88" s="13"/>
      <c r="AE88" s="11"/>
      <c r="AF88" s="20"/>
      <c r="AG88" s="12"/>
      <c r="AH88" s="10"/>
    </row>
    <row r="89" spans="1:34" s="5" customFormat="1" ht="13.5" thickBot="1">
      <c r="A89" s="112" t="s">
        <v>102</v>
      </c>
      <c r="B89" s="49" t="s">
        <v>91</v>
      </c>
      <c r="C89" s="49">
        <v>21.47</v>
      </c>
      <c r="D89" s="80">
        <v>0.009781089892875473</v>
      </c>
      <c r="E89" s="49">
        <v>97300</v>
      </c>
      <c r="F89" s="54">
        <f>E89/10000</f>
        <v>9.73</v>
      </c>
      <c r="G89" s="78">
        <v>9.73</v>
      </c>
      <c r="H89" s="54">
        <f aca="true" t="shared" si="72" ref="H89:I95">F89*$D$2</f>
        <v>4378.5</v>
      </c>
      <c r="I89" s="54">
        <f t="shared" si="72"/>
        <v>4378.5</v>
      </c>
      <c r="J89" s="54">
        <f t="shared" si="50"/>
        <v>3.297912332542904</v>
      </c>
      <c r="K89" s="79">
        <v>0.5</v>
      </c>
      <c r="L89" s="79">
        <v>0.2</v>
      </c>
      <c r="M89" s="79">
        <v>0</v>
      </c>
      <c r="N89" s="79">
        <v>0</v>
      </c>
      <c r="O89" s="54">
        <f t="shared" si="62"/>
        <v>10.768880208333334</v>
      </c>
      <c r="P89" s="54">
        <f t="shared" si="63"/>
        <v>35.5148228467397</v>
      </c>
      <c r="Q89" s="54">
        <f aca="true" t="shared" si="73" ref="Q89:Q95">G89*K89</f>
        <v>4.865</v>
      </c>
      <c r="R89" s="90">
        <f aca="true" t="shared" si="74" ref="R89:R95">G89*L89</f>
        <v>1.9460000000000002</v>
      </c>
      <c r="S89" s="79">
        <f aca="true" t="shared" si="75" ref="S89:S95">G89*M89</f>
        <v>0</v>
      </c>
      <c r="T89" s="79">
        <f aca="true" t="shared" si="76" ref="T89:T95">G89*N89</f>
        <v>0</v>
      </c>
      <c r="U89" s="107">
        <f aca="true" t="shared" si="77" ref="U89:U95">P89+Q89+R89+S89+T89</f>
        <v>42.3258228467397</v>
      </c>
      <c r="V89" s="80">
        <v>0.009781089892875473</v>
      </c>
      <c r="W89" s="54">
        <f aca="true" t="shared" si="78" ref="W89:W95">100*(($C$2*U89/1000)/(0.3117*(V89^(1/2))))^(3/8)</f>
        <v>22.09819876321474</v>
      </c>
      <c r="X89" s="54">
        <f t="shared" si="51"/>
        <v>27.622748454018424</v>
      </c>
      <c r="Y89" s="79">
        <v>10</v>
      </c>
      <c r="Z89" s="54">
        <f t="shared" si="52"/>
        <v>61.359145420259445</v>
      </c>
      <c r="AA89" s="54">
        <f t="shared" si="71"/>
        <v>1.2108769220124367</v>
      </c>
      <c r="AB89" s="54">
        <f aca="true" t="shared" si="79" ref="AB89:AB95">U89/Z89</f>
        <v>0.6898046339603132</v>
      </c>
      <c r="AC89" s="49">
        <v>1.08</v>
      </c>
      <c r="AD89" s="54">
        <f t="shared" si="53"/>
        <v>1.3077470757734317</v>
      </c>
      <c r="AE89" s="49">
        <v>534.7</v>
      </c>
      <c r="AF89" s="79">
        <f t="shared" si="54"/>
        <v>533.2</v>
      </c>
      <c r="AG89" s="82">
        <v>1.5</v>
      </c>
      <c r="AH89" s="26"/>
    </row>
    <row r="90" spans="1:34" ht="13.5" thickBot="1">
      <c r="A90" s="113"/>
      <c r="B90" s="37" t="s">
        <v>92</v>
      </c>
      <c r="C90" s="37">
        <v>61.88</v>
      </c>
      <c r="D90" s="47">
        <v>0.010180995475113048</v>
      </c>
      <c r="E90" s="37">
        <v>845.9</v>
      </c>
      <c r="F90" s="38">
        <f t="shared" si="49"/>
        <v>0.08459</v>
      </c>
      <c r="G90" s="45">
        <v>10.180347000000001</v>
      </c>
      <c r="H90" s="38">
        <f t="shared" si="72"/>
        <v>38.0655</v>
      </c>
      <c r="I90" s="38">
        <f t="shared" si="72"/>
        <v>4581.156150000001</v>
      </c>
      <c r="J90" s="39">
        <f t="shared" si="50"/>
        <v>3.2799952923482767</v>
      </c>
      <c r="K90" s="46">
        <v>0.5</v>
      </c>
      <c r="L90" s="46">
        <v>0.2</v>
      </c>
      <c r="M90" s="46">
        <v>0</v>
      </c>
      <c r="N90" s="46">
        <v>0</v>
      </c>
      <c r="O90" s="39">
        <f t="shared" si="62"/>
        <v>11.2673111328125</v>
      </c>
      <c r="P90" s="39">
        <f t="shared" si="63"/>
        <v>36.95672747304833</v>
      </c>
      <c r="Q90" s="39">
        <f t="shared" si="73"/>
        <v>5.090173500000001</v>
      </c>
      <c r="R90" s="42">
        <f t="shared" si="74"/>
        <v>2.0360694</v>
      </c>
      <c r="S90" s="43">
        <f t="shared" si="75"/>
        <v>0</v>
      </c>
      <c r="T90" s="43">
        <f t="shared" si="76"/>
        <v>0</v>
      </c>
      <c r="U90" s="103">
        <f t="shared" si="77"/>
        <v>44.08297037304833</v>
      </c>
      <c r="V90" s="47">
        <v>0.010180995475113048</v>
      </c>
      <c r="W90" s="38">
        <f t="shared" si="78"/>
        <v>22.269904479774628</v>
      </c>
      <c r="X90" s="38">
        <f t="shared" si="51"/>
        <v>27.837380599718283</v>
      </c>
      <c r="Y90" s="79">
        <v>10</v>
      </c>
      <c r="Z90" s="39">
        <f t="shared" si="52"/>
        <v>62.60093205663943</v>
      </c>
      <c r="AA90" s="39">
        <f t="shared" si="71"/>
        <v>1.2353826541206205</v>
      </c>
      <c r="AB90" s="39">
        <f t="shared" si="79"/>
        <v>0.7041903199326712</v>
      </c>
      <c r="AC90" s="89">
        <v>1.08</v>
      </c>
      <c r="AD90" s="38">
        <f t="shared" si="53"/>
        <v>1.3342132664502702</v>
      </c>
      <c r="AE90" s="37">
        <v>534.49</v>
      </c>
      <c r="AF90" s="43">
        <f t="shared" si="54"/>
        <v>532.99</v>
      </c>
      <c r="AG90" s="64">
        <v>1.5</v>
      </c>
      <c r="AH90" s="10"/>
    </row>
    <row r="91" spans="1:34" ht="13.5" thickBot="1">
      <c r="A91" s="113"/>
      <c r="B91" s="37" t="s">
        <v>93</v>
      </c>
      <c r="C91" s="37">
        <v>43.91</v>
      </c>
      <c r="D91" s="47">
        <v>0.010931450694603011</v>
      </c>
      <c r="E91" s="37">
        <v>758.1</v>
      </c>
      <c r="F91" s="38">
        <f t="shared" si="49"/>
        <v>0.07581</v>
      </c>
      <c r="G91" s="45">
        <v>10.256157000000002</v>
      </c>
      <c r="H91" s="38">
        <f t="shared" si="72"/>
        <v>34.1145</v>
      </c>
      <c r="I91" s="38">
        <f t="shared" si="72"/>
        <v>4615.27065</v>
      </c>
      <c r="J91" s="39">
        <f t="shared" si="50"/>
        <v>3.2770454906451705</v>
      </c>
      <c r="K91" s="46">
        <v>0.5</v>
      </c>
      <c r="L91" s="46">
        <v>0.2</v>
      </c>
      <c r="M91" s="46">
        <v>0</v>
      </c>
      <c r="N91" s="46">
        <v>0</v>
      </c>
      <c r="O91" s="39">
        <f t="shared" si="62"/>
        <v>11.351215429687501</v>
      </c>
      <c r="P91" s="39">
        <f t="shared" si="63"/>
        <v>37.19844933719931</v>
      </c>
      <c r="Q91" s="39">
        <f t="shared" si="73"/>
        <v>5.128078500000001</v>
      </c>
      <c r="R91" s="42">
        <f t="shared" si="74"/>
        <v>2.0512314000000003</v>
      </c>
      <c r="S91" s="43">
        <f t="shared" si="75"/>
        <v>0</v>
      </c>
      <c r="T91" s="43">
        <f t="shared" si="76"/>
        <v>0</v>
      </c>
      <c r="U91" s="103">
        <f t="shared" si="77"/>
        <v>44.37775923719931</v>
      </c>
      <c r="V91" s="47">
        <v>0.010931450694603011</v>
      </c>
      <c r="W91" s="38">
        <f t="shared" si="78"/>
        <v>22.029892723955868</v>
      </c>
      <c r="X91" s="38">
        <f t="shared" si="51"/>
        <v>27.537365904944835</v>
      </c>
      <c r="Y91" s="79">
        <v>10</v>
      </c>
      <c r="Z91" s="39">
        <f t="shared" si="52"/>
        <v>64.86711417159854</v>
      </c>
      <c r="AA91" s="39">
        <f t="shared" si="71"/>
        <v>1.280104066149532</v>
      </c>
      <c r="AB91" s="39">
        <f t="shared" si="79"/>
        <v>0.684133398008165</v>
      </c>
      <c r="AC91" s="89">
        <v>1.08</v>
      </c>
      <c r="AD91" s="38">
        <f t="shared" si="53"/>
        <v>1.3825123914414947</v>
      </c>
      <c r="AE91" s="37">
        <v>533.71</v>
      </c>
      <c r="AF91" s="43">
        <f t="shared" si="54"/>
        <v>532.21</v>
      </c>
      <c r="AG91" s="64">
        <v>1.5</v>
      </c>
      <c r="AH91" s="10"/>
    </row>
    <row r="92" spans="1:34" ht="13.5" thickBot="1">
      <c r="A92" s="113"/>
      <c r="B92" s="37" t="s">
        <v>94</v>
      </c>
      <c r="C92" s="37">
        <v>91.03</v>
      </c>
      <c r="D92" s="47">
        <v>0.011644512797979338</v>
      </c>
      <c r="E92" s="37">
        <v>1081.57</v>
      </c>
      <c r="F92" s="38">
        <f t="shared" si="49"/>
        <v>0.10815699999999999</v>
      </c>
      <c r="G92" s="45">
        <v>10.981808000000003</v>
      </c>
      <c r="H92" s="38">
        <f t="shared" si="72"/>
        <v>48.670649999999995</v>
      </c>
      <c r="I92" s="38">
        <f t="shared" si="72"/>
        <v>4941.813600000001</v>
      </c>
      <c r="J92" s="39">
        <f t="shared" si="50"/>
        <v>3.249711906138515</v>
      </c>
      <c r="K92" s="46">
        <v>0.5</v>
      </c>
      <c r="L92" s="46">
        <v>0.2</v>
      </c>
      <c r="M92" s="46">
        <v>0</v>
      </c>
      <c r="N92" s="46">
        <v>0</v>
      </c>
      <c r="O92" s="39">
        <f t="shared" si="62"/>
        <v>12.15434479166667</v>
      </c>
      <c r="P92" s="39">
        <f t="shared" si="63"/>
        <v>39.49811898079182</v>
      </c>
      <c r="Q92" s="39">
        <f t="shared" si="73"/>
        <v>5.490904000000001</v>
      </c>
      <c r="R92" s="42">
        <f t="shared" si="74"/>
        <v>2.196361600000001</v>
      </c>
      <c r="S92" s="43">
        <f t="shared" si="75"/>
        <v>0</v>
      </c>
      <c r="T92" s="43">
        <f t="shared" si="76"/>
        <v>0</v>
      </c>
      <c r="U92" s="103">
        <f t="shared" si="77"/>
        <v>47.185384580791826</v>
      </c>
      <c r="V92" s="47">
        <v>0.011644512797979338</v>
      </c>
      <c r="W92" s="38">
        <f t="shared" si="78"/>
        <v>22.277041835510538</v>
      </c>
      <c r="X92" s="38">
        <f t="shared" si="51"/>
        <v>27.846302294388174</v>
      </c>
      <c r="Y92" s="79">
        <v>10</v>
      </c>
      <c r="Z92" s="39">
        <f t="shared" si="52"/>
        <v>66.94934592819783</v>
      </c>
      <c r="AA92" s="39">
        <f t="shared" si="71"/>
        <v>1.3211953551999007</v>
      </c>
      <c r="AB92" s="39">
        <f t="shared" si="79"/>
        <v>0.704792316139988</v>
      </c>
      <c r="AC92" s="89">
        <v>1.08</v>
      </c>
      <c r="AD92" s="38">
        <f t="shared" si="53"/>
        <v>1.426890983615893</v>
      </c>
      <c r="AE92" s="37">
        <v>533.23</v>
      </c>
      <c r="AF92" s="43">
        <f t="shared" si="54"/>
        <v>531.73</v>
      </c>
      <c r="AG92" s="64">
        <v>1.5</v>
      </c>
      <c r="AH92" s="10"/>
    </row>
    <row r="93" spans="1:34" ht="13.5" thickBot="1">
      <c r="A93" s="113"/>
      <c r="B93" s="37" t="s">
        <v>95</v>
      </c>
      <c r="C93" s="37">
        <v>88.93</v>
      </c>
      <c r="D93" s="47">
        <v>0.011807039244348977</v>
      </c>
      <c r="E93" s="37">
        <v>1099.74</v>
      </c>
      <c r="F93" s="38">
        <f t="shared" si="49"/>
        <v>0.109974</v>
      </c>
      <c r="G93" s="45">
        <v>11.091782000000002</v>
      </c>
      <c r="H93" s="38">
        <f t="shared" si="72"/>
        <v>49.4883</v>
      </c>
      <c r="I93" s="38">
        <f t="shared" si="72"/>
        <v>4991.301900000001</v>
      </c>
      <c r="J93" s="39">
        <f t="shared" si="50"/>
        <v>3.245705105449713</v>
      </c>
      <c r="K93" s="46">
        <v>0.5</v>
      </c>
      <c r="L93" s="46">
        <v>0.2</v>
      </c>
      <c r="M93" s="46">
        <v>0</v>
      </c>
      <c r="N93" s="46">
        <v>0</v>
      </c>
      <c r="O93" s="39">
        <f t="shared" si="62"/>
        <v>12.27606080729167</v>
      </c>
      <c r="P93" s="39">
        <f t="shared" si="63"/>
        <v>39.8444732370377</v>
      </c>
      <c r="Q93" s="39">
        <f t="shared" si="73"/>
        <v>5.545891000000001</v>
      </c>
      <c r="R93" s="42">
        <f t="shared" si="74"/>
        <v>2.2183564000000007</v>
      </c>
      <c r="S93" s="43">
        <f t="shared" si="75"/>
        <v>0</v>
      </c>
      <c r="T93" s="43">
        <f t="shared" si="76"/>
        <v>0</v>
      </c>
      <c r="U93" s="103">
        <f t="shared" si="77"/>
        <v>47.6087206370377</v>
      </c>
      <c r="V93" s="47">
        <v>0.011807039244348977</v>
      </c>
      <c r="W93" s="38">
        <f t="shared" si="78"/>
        <v>22.293767066536507</v>
      </c>
      <c r="X93" s="38">
        <f t="shared" si="51"/>
        <v>27.867208833170633</v>
      </c>
      <c r="Y93" s="79">
        <v>10</v>
      </c>
      <c r="Z93" s="39">
        <f t="shared" si="52"/>
        <v>67.41494438416521</v>
      </c>
      <c r="AA93" s="39">
        <f t="shared" si="71"/>
        <v>1.330383593096535</v>
      </c>
      <c r="AB93" s="39">
        <f t="shared" si="79"/>
        <v>0.7062042559248969</v>
      </c>
      <c r="AC93" s="89">
        <v>1.08</v>
      </c>
      <c r="AD93" s="38">
        <f t="shared" si="53"/>
        <v>1.436814280544258</v>
      </c>
      <c r="AE93" s="37">
        <v>532.17</v>
      </c>
      <c r="AF93" s="43">
        <f t="shared" si="54"/>
        <v>530.67</v>
      </c>
      <c r="AG93" s="64">
        <v>1.5</v>
      </c>
      <c r="AH93" s="10"/>
    </row>
    <row r="94" spans="1:34" ht="12.75">
      <c r="A94" s="113"/>
      <c r="B94" s="37" t="s">
        <v>96</v>
      </c>
      <c r="C94" s="37">
        <v>18.77</v>
      </c>
      <c r="D94" s="47">
        <v>0.0063931806073524</v>
      </c>
      <c r="E94" s="37">
        <v>0</v>
      </c>
      <c r="F94" s="38">
        <f t="shared" si="49"/>
        <v>0</v>
      </c>
      <c r="G94" s="45">
        <v>12.812148000000002</v>
      </c>
      <c r="H94" s="38">
        <f t="shared" si="72"/>
        <v>0</v>
      </c>
      <c r="I94" s="38">
        <f t="shared" si="72"/>
        <v>5765.466600000001</v>
      </c>
      <c r="J94" s="39">
        <f t="shared" si="50"/>
        <v>3.187110897623173</v>
      </c>
      <c r="K94" s="46">
        <v>0.5</v>
      </c>
      <c r="L94" s="46">
        <v>0.2</v>
      </c>
      <c r="M94" s="46">
        <v>0</v>
      </c>
      <c r="N94" s="46">
        <v>0</v>
      </c>
      <c r="O94" s="39">
        <f t="shared" si="62"/>
        <v>14.18011171875</v>
      </c>
      <c r="P94" s="39">
        <f t="shared" si="63"/>
        <v>45.19358858834219</v>
      </c>
      <c r="Q94" s="39">
        <f t="shared" si="73"/>
        <v>6.406074000000001</v>
      </c>
      <c r="R94" s="42">
        <f t="shared" si="74"/>
        <v>2.5624296000000006</v>
      </c>
      <c r="S94" s="43">
        <f t="shared" si="75"/>
        <v>0</v>
      </c>
      <c r="T94" s="43">
        <f t="shared" si="76"/>
        <v>0</v>
      </c>
      <c r="U94" s="103">
        <f t="shared" si="77"/>
        <v>54.16209218834219</v>
      </c>
      <c r="V94" s="47">
        <v>0.0063931806073524</v>
      </c>
      <c r="W94" s="38">
        <f t="shared" si="78"/>
        <v>26.25072550688054</v>
      </c>
      <c r="X94" s="38">
        <f t="shared" si="51"/>
        <v>32.81340688360067</v>
      </c>
      <c r="Y94" s="79">
        <v>12</v>
      </c>
      <c r="Z94" s="39">
        <f t="shared" si="52"/>
        <v>80.66667448802835</v>
      </c>
      <c r="AA94" s="39">
        <f t="shared" si="71"/>
        <v>1.1054837447896286</v>
      </c>
      <c r="AB94" s="39">
        <f t="shared" si="79"/>
        <v>0.6714308297955227</v>
      </c>
      <c r="AC94" s="89">
        <v>1.08</v>
      </c>
      <c r="AD94" s="38">
        <f t="shared" si="53"/>
        <v>1.193922444372799</v>
      </c>
      <c r="AE94" s="37">
        <v>531.12</v>
      </c>
      <c r="AF94" s="43">
        <f t="shared" si="54"/>
        <v>529.62</v>
      </c>
      <c r="AG94" s="64">
        <v>1.5</v>
      </c>
      <c r="AH94" s="10"/>
    </row>
    <row r="95" spans="1:34" ht="13.5" thickBot="1">
      <c r="A95" s="114"/>
      <c r="B95" s="65" t="s">
        <v>97</v>
      </c>
      <c r="C95" s="65">
        <v>48.7</v>
      </c>
      <c r="D95" s="73">
        <v>0.011293634496918984</v>
      </c>
      <c r="E95" s="65">
        <v>0</v>
      </c>
      <c r="F95" s="67">
        <f t="shared" si="49"/>
        <v>0</v>
      </c>
      <c r="G95" s="68">
        <v>13.429264000000002</v>
      </c>
      <c r="H95" s="67">
        <f t="shared" si="72"/>
        <v>0</v>
      </c>
      <c r="I95" s="67">
        <f t="shared" si="72"/>
        <v>6043.1688</v>
      </c>
      <c r="J95" s="69">
        <f t="shared" si="50"/>
        <v>3.167757908920858</v>
      </c>
      <c r="K95" s="70">
        <v>0.5</v>
      </c>
      <c r="L95" s="70">
        <v>0.2</v>
      </c>
      <c r="M95" s="70">
        <v>0</v>
      </c>
      <c r="N95" s="70">
        <v>0</v>
      </c>
      <c r="O95" s="69">
        <f t="shared" si="62"/>
        <v>14.863117708333334</v>
      </c>
      <c r="P95" s="69">
        <f t="shared" si="63"/>
        <v>47.08275867179458</v>
      </c>
      <c r="Q95" s="69">
        <f t="shared" si="73"/>
        <v>6.714632000000001</v>
      </c>
      <c r="R95" s="71">
        <f t="shared" si="74"/>
        <v>2.6858528000000006</v>
      </c>
      <c r="S95" s="72">
        <f t="shared" si="75"/>
        <v>0</v>
      </c>
      <c r="T95" s="72">
        <f t="shared" si="76"/>
        <v>0</v>
      </c>
      <c r="U95" s="104">
        <f t="shared" si="77"/>
        <v>56.48324347179458</v>
      </c>
      <c r="V95" s="73">
        <v>0.011293634496918984</v>
      </c>
      <c r="W95" s="67">
        <f t="shared" si="78"/>
        <v>23.968507545584917</v>
      </c>
      <c r="X95" s="67">
        <f t="shared" si="51"/>
        <v>29.960634431981145</v>
      </c>
      <c r="Y95" s="72">
        <v>12</v>
      </c>
      <c r="Z95" s="69">
        <f t="shared" si="52"/>
        <v>107.21425466573098</v>
      </c>
      <c r="AA95" s="69">
        <f t="shared" si="71"/>
        <v>1.469300879141747</v>
      </c>
      <c r="AB95" s="69">
        <f t="shared" si="79"/>
        <v>0.5268258744874564</v>
      </c>
      <c r="AC95" s="92">
        <v>1.02</v>
      </c>
      <c r="AD95" s="67">
        <f t="shared" si="53"/>
        <v>1.4986868967245819</v>
      </c>
      <c r="AE95" s="65">
        <v>531</v>
      </c>
      <c r="AF95" s="72">
        <f t="shared" si="54"/>
        <v>529.5</v>
      </c>
      <c r="AG95" s="75">
        <v>1.5</v>
      </c>
      <c r="AH95" s="10"/>
    </row>
    <row r="96" spans="1:31" ht="12.75">
      <c r="A96" s="6"/>
      <c r="B96" s="6"/>
      <c r="C96" s="6"/>
      <c r="D96" s="6"/>
      <c r="E96" s="6"/>
      <c r="F96" s="6"/>
      <c r="G96" s="6"/>
      <c r="H96" s="6"/>
      <c r="I96" s="6"/>
      <c r="J96" s="4"/>
      <c r="M96" s="5"/>
      <c r="N96" s="5"/>
      <c r="AE96" s="8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4"/>
      <c r="M97" s="5"/>
      <c r="N97" s="5"/>
    </row>
    <row r="98" spans="1:14" ht="12.75">
      <c r="A98" s="4"/>
      <c r="B98" s="4"/>
      <c r="C98" s="4"/>
      <c r="D98" s="4"/>
      <c r="E98" s="4"/>
      <c r="F98" s="7"/>
      <c r="G98" s="7"/>
      <c r="H98" s="4"/>
      <c r="I98" s="4"/>
      <c r="J98" s="4"/>
      <c r="M98" s="5"/>
      <c r="N98" s="5"/>
    </row>
    <row r="99" spans="1:14" ht="12.75">
      <c r="A99" s="4"/>
      <c r="B99" s="4"/>
      <c r="C99" s="4"/>
      <c r="D99" s="4"/>
      <c r="E99" s="4"/>
      <c r="F99" s="7"/>
      <c r="G99" s="7"/>
      <c r="H99" s="4"/>
      <c r="I99" s="4"/>
      <c r="J99" s="4"/>
      <c r="M99" s="5"/>
      <c r="N99" s="5"/>
    </row>
    <row r="100" spans="1:14" ht="12.75">
      <c r="A100" s="4"/>
      <c r="B100" s="4"/>
      <c r="C100" s="4"/>
      <c r="D100" s="4"/>
      <c r="E100" s="4"/>
      <c r="F100" s="7"/>
      <c r="G100" s="7"/>
      <c r="H100" s="4"/>
      <c r="I100" s="4"/>
      <c r="J100" s="4"/>
      <c r="M100" s="5"/>
      <c r="N100" s="5"/>
    </row>
    <row r="101" spans="1:14" ht="12.75">
      <c r="A101" s="4"/>
      <c r="B101" s="4"/>
      <c r="C101" s="4"/>
      <c r="D101" s="4"/>
      <c r="E101" s="4"/>
      <c r="F101" s="7"/>
      <c r="G101" s="7"/>
      <c r="H101" s="4"/>
      <c r="I101" s="4"/>
      <c r="J101" s="4"/>
      <c r="M101" s="5"/>
      <c r="N101" s="5"/>
    </row>
    <row r="102" spans="1:14" ht="12.75">
      <c r="A102" s="4"/>
      <c r="B102" s="4"/>
      <c r="C102" s="4"/>
      <c r="D102" s="4"/>
      <c r="E102" s="4"/>
      <c r="F102" s="7"/>
      <c r="G102" s="7"/>
      <c r="H102" s="4"/>
      <c r="I102" s="4"/>
      <c r="J102" s="4"/>
      <c r="M102" s="5"/>
      <c r="N102" s="5"/>
    </row>
    <row r="103" spans="1:14" ht="12.75">
      <c r="A103" s="4"/>
      <c r="B103" s="4"/>
      <c r="C103" s="4"/>
      <c r="D103" s="4"/>
      <c r="E103" s="4"/>
      <c r="F103" s="7"/>
      <c r="G103" s="7"/>
      <c r="H103" s="4"/>
      <c r="I103" s="4"/>
      <c r="J103" s="4"/>
      <c r="M103" s="5"/>
      <c r="N103" s="5"/>
    </row>
    <row r="104" spans="1:14" ht="12.75">
      <c r="A104" s="4"/>
      <c r="B104" s="4"/>
      <c r="C104" s="4"/>
      <c r="D104" s="4"/>
      <c r="E104" s="4"/>
      <c r="F104" s="7"/>
      <c r="G104" s="7"/>
      <c r="H104" s="4"/>
      <c r="I104" s="4"/>
      <c r="J104" s="4"/>
      <c r="M104" s="5"/>
      <c r="N104" s="5"/>
    </row>
    <row r="105" spans="6:14" ht="12.75">
      <c r="F105" s="5"/>
      <c r="G105" s="5"/>
      <c r="M105" s="5"/>
      <c r="N105" s="5"/>
    </row>
    <row r="106" spans="6:14" ht="12.75">
      <c r="F106" s="5"/>
      <c r="G106" s="5"/>
      <c r="M106" s="5"/>
      <c r="N106" s="5"/>
    </row>
    <row r="107" spans="6:14" ht="12.75">
      <c r="F107" s="5"/>
      <c r="G107" s="5"/>
      <c r="M107" s="5"/>
      <c r="N107" s="5"/>
    </row>
    <row r="108" spans="6:14" ht="12.75">
      <c r="F108" s="5"/>
      <c r="G108" s="5"/>
      <c r="M108" s="5"/>
      <c r="N108" s="5"/>
    </row>
    <row r="109" spans="6:14" ht="12.75">
      <c r="F109" s="5"/>
      <c r="G109" s="5"/>
      <c r="M109" s="5"/>
      <c r="N109" s="5"/>
    </row>
    <row r="110" spans="6:14" ht="12.75">
      <c r="F110" s="5"/>
      <c r="G110" s="5"/>
      <c r="M110" s="5"/>
      <c r="N110" s="5"/>
    </row>
    <row r="111" spans="6:14" ht="12.75">
      <c r="F111" s="5"/>
      <c r="G111" s="5"/>
      <c r="M111" s="5"/>
      <c r="N111" s="5"/>
    </row>
    <row r="112" spans="6:14" ht="12.75">
      <c r="F112" s="5"/>
      <c r="G112" s="5"/>
      <c r="M112" s="5"/>
      <c r="N112" s="5"/>
    </row>
    <row r="113" spans="6:14" ht="12.75">
      <c r="F113" s="5"/>
      <c r="G113" s="5"/>
      <c r="M113" s="5"/>
      <c r="N113" s="5"/>
    </row>
    <row r="114" spans="6:14" ht="12.75">
      <c r="F114" s="5"/>
      <c r="G114" s="5"/>
      <c r="M114" s="5"/>
      <c r="N114" s="5"/>
    </row>
    <row r="115" spans="6:14" ht="12.75">
      <c r="F115" s="5"/>
      <c r="G115" s="5"/>
      <c r="M115" s="5"/>
      <c r="N115" s="5"/>
    </row>
    <row r="116" spans="6:14" ht="12.75">
      <c r="F116" s="5"/>
      <c r="G116" s="5"/>
      <c r="M116" s="5"/>
      <c r="N116" s="5"/>
    </row>
    <row r="117" spans="6:14" ht="12.75">
      <c r="F117" s="5"/>
      <c r="G117" s="5"/>
      <c r="M117" s="5"/>
      <c r="N117" s="5"/>
    </row>
    <row r="118" spans="6:14" ht="12.75">
      <c r="F118" s="5"/>
      <c r="G118" s="5"/>
      <c r="M118" s="5"/>
      <c r="N118" s="5"/>
    </row>
    <row r="119" spans="6:14" ht="12.75">
      <c r="F119" s="5"/>
      <c r="G119" s="5"/>
      <c r="M119" s="5"/>
      <c r="N119" s="5"/>
    </row>
    <row r="120" spans="6:14" ht="12.75">
      <c r="F120" s="5"/>
      <c r="G120" s="5"/>
      <c r="M120" s="5"/>
      <c r="N120" s="5"/>
    </row>
    <row r="121" spans="6:14" ht="12.75">
      <c r="F121" s="5"/>
      <c r="G121" s="5"/>
      <c r="M121" s="5"/>
      <c r="N121" s="5"/>
    </row>
    <row r="122" spans="6:14" ht="12.75">
      <c r="F122" s="5"/>
      <c r="G122" s="5"/>
      <c r="M122" s="5"/>
      <c r="N122" s="5"/>
    </row>
    <row r="123" spans="6:14" ht="12.75">
      <c r="F123" s="5"/>
      <c r="G123" s="5"/>
      <c r="M123" s="5"/>
      <c r="N123" s="5"/>
    </row>
    <row r="124" spans="6:14" ht="12.75">
      <c r="F124" s="5"/>
      <c r="G124" s="5"/>
      <c r="M124" s="5"/>
      <c r="N124" s="5"/>
    </row>
    <row r="125" spans="6:14" ht="12.75">
      <c r="F125" s="5"/>
      <c r="G125" s="5"/>
      <c r="M125" s="5"/>
      <c r="N125" s="5"/>
    </row>
    <row r="126" spans="6:14" ht="12.75">
      <c r="F126" s="5"/>
      <c r="G126" s="5"/>
      <c r="M126" s="5"/>
      <c r="N126" s="5"/>
    </row>
    <row r="127" spans="6:14" ht="12.75">
      <c r="F127" s="5"/>
      <c r="G127" s="5"/>
      <c r="M127" s="5"/>
      <c r="N127" s="5"/>
    </row>
    <row r="128" spans="6:14" ht="12.75">
      <c r="F128" s="5"/>
      <c r="G128" s="5"/>
      <c r="M128" s="5"/>
      <c r="N128" s="5"/>
    </row>
    <row r="129" spans="6:14" ht="12.75">
      <c r="F129" s="5"/>
      <c r="G129" s="5"/>
      <c r="M129" s="5"/>
      <c r="N129" s="5"/>
    </row>
    <row r="130" spans="6:14" ht="12.75">
      <c r="F130" s="5"/>
      <c r="G130" s="5"/>
      <c r="M130" s="5"/>
      <c r="N130" s="5"/>
    </row>
    <row r="131" spans="6:14" ht="12.75">
      <c r="F131" s="5"/>
      <c r="G131" s="5"/>
      <c r="M131" s="5"/>
      <c r="N131" s="5"/>
    </row>
    <row r="132" spans="6:14" ht="12.75">
      <c r="F132" s="5"/>
      <c r="G132" s="5"/>
      <c r="M132" s="5"/>
      <c r="N132" s="5"/>
    </row>
    <row r="133" spans="6:14" ht="12.75">
      <c r="F133" s="5"/>
      <c r="G133" s="5"/>
      <c r="M133" s="5"/>
      <c r="N133" s="5"/>
    </row>
    <row r="134" spans="6:14" ht="12.75">
      <c r="F134" s="5"/>
      <c r="G134" s="5"/>
      <c r="M134" s="5"/>
      <c r="N134" s="5"/>
    </row>
    <row r="135" spans="6:14" ht="12.75">
      <c r="F135" s="5"/>
      <c r="G135" s="5"/>
      <c r="M135" s="5"/>
      <c r="N135" s="5"/>
    </row>
    <row r="136" spans="6:14" ht="12.75">
      <c r="F136" s="5"/>
      <c r="G136" s="5"/>
      <c r="M136" s="5"/>
      <c r="N136" s="5"/>
    </row>
    <row r="137" spans="6:14" ht="12.75">
      <c r="F137" s="5"/>
      <c r="G137" s="5"/>
      <c r="M137" s="5"/>
      <c r="N137" s="5"/>
    </row>
    <row r="138" spans="6:14" ht="12.75">
      <c r="F138" s="5"/>
      <c r="G138" s="5"/>
      <c r="M138" s="5"/>
      <c r="N138" s="5"/>
    </row>
    <row r="139" spans="6:14" ht="12.75">
      <c r="F139" s="5"/>
      <c r="G139" s="5"/>
      <c r="M139" s="5"/>
      <c r="N139" s="5"/>
    </row>
    <row r="140" spans="6:14" ht="12.75">
      <c r="F140" s="5"/>
      <c r="G140" s="5"/>
      <c r="M140" s="5"/>
      <c r="N140" s="5"/>
    </row>
    <row r="141" spans="6:14" ht="12.75">
      <c r="F141" s="5"/>
      <c r="G141" s="5"/>
      <c r="M141" s="5"/>
      <c r="N141" s="5"/>
    </row>
    <row r="142" spans="6:14" ht="12.75">
      <c r="F142" s="5"/>
      <c r="G142" s="5"/>
      <c r="M142" s="5"/>
      <c r="N142" s="5"/>
    </row>
    <row r="143" spans="6:14" ht="12.75">
      <c r="F143" s="5"/>
      <c r="G143" s="5"/>
      <c r="M143" s="5"/>
      <c r="N143" s="5"/>
    </row>
    <row r="144" spans="6:14" ht="12.75">
      <c r="F144" s="5"/>
      <c r="G144" s="5"/>
      <c r="M144" s="5"/>
      <c r="N144" s="5"/>
    </row>
    <row r="145" spans="6:14" ht="12.75">
      <c r="F145" s="5"/>
      <c r="G145" s="5"/>
      <c r="M145" s="5"/>
      <c r="N145" s="5"/>
    </row>
    <row r="146" spans="6:14" ht="12.75">
      <c r="F146" s="5"/>
      <c r="G146" s="5"/>
      <c r="M146" s="5"/>
      <c r="N146" s="5"/>
    </row>
    <row r="147" spans="6:14" ht="12.75">
      <c r="F147" s="5"/>
      <c r="G147" s="5"/>
      <c r="M147" s="5"/>
      <c r="N147" s="5"/>
    </row>
    <row r="148" spans="6:14" ht="12.75">
      <c r="F148" s="5"/>
      <c r="G148" s="5"/>
      <c r="M148" s="5"/>
      <c r="N148" s="5"/>
    </row>
    <row r="149" spans="6:14" ht="12.75">
      <c r="F149" s="5"/>
      <c r="G149" s="5"/>
      <c r="M149" s="5"/>
      <c r="N149" s="5"/>
    </row>
    <row r="150" spans="6:14" ht="12.75">
      <c r="F150" s="5"/>
      <c r="G150" s="5"/>
      <c r="M150" s="5"/>
      <c r="N150" s="5"/>
    </row>
    <row r="151" spans="6:14" ht="12.75">
      <c r="F151" s="5"/>
      <c r="G151" s="5"/>
      <c r="M151" s="5"/>
      <c r="N151" s="5"/>
    </row>
    <row r="152" spans="6:14" ht="12.75">
      <c r="F152" s="5"/>
      <c r="G152" s="5"/>
      <c r="M152" s="5"/>
      <c r="N152" s="5"/>
    </row>
    <row r="153" spans="6:14" ht="12.75">
      <c r="F153" s="5"/>
      <c r="G153" s="5"/>
      <c r="M153" s="5"/>
      <c r="N153" s="5"/>
    </row>
    <row r="154" spans="6:14" ht="12.75">
      <c r="F154" s="5"/>
      <c r="G154" s="5"/>
      <c r="M154" s="5"/>
      <c r="N154" s="5"/>
    </row>
    <row r="155" spans="6:14" ht="12.75">
      <c r="F155" s="5"/>
      <c r="G155" s="5"/>
      <c r="M155" s="5"/>
      <c r="N155" s="5"/>
    </row>
    <row r="156" spans="6:14" ht="12.75">
      <c r="F156" s="5"/>
      <c r="G156" s="5"/>
      <c r="M156" s="5"/>
      <c r="N156" s="5"/>
    </row>
    <row r="157" spans="6:14" ht="12.75">
      <c r="F157" s="5"/>
      <c r="G157" s="5"/>
      <c r="M157" s="5"/>
      <c r="N157" s="5"/>
    </row>
    <row r="158" spans="6:14" ht="12.75">
      <c r="F158" s="5"/>
      <c r="G158" s="5"/>
      <c r="M158" s="5"/>
      <c r="N158" s="5"/>
    </row>
    <row r="159" spans="6:14" ht="12.75">
      <c r="F159" s="5"/>
      <c r="G159" s="5"/>
      <c r="M159" s="5"/>
      <c r="N159" s="5"/>
    </row>
    <row r="160" spans="6:14" ht="12.75">
      <c r="F160" s="5"/>
      <c r="G160" s="5"/>
      <c r="M160" s="5"/>
      <c r="N160" s="5"/>
    </row>
    <row r="161" spans="6:14" ht="12.75">
      <c r="F161" s="5"/>
      <c r="G161" s="5"/>
      <c r="M161" s="5"/>
      <c r="N161" s="5"/>
    </row>
    <row r="162" spans="6:14" ht="12.75">
      <c r="F162" s="5"/>
      <c r="G162" s="5"/>
      <c r="M162" s="5"/>
      <c r="N162" s="5"/>
    </row>
    <row r="163" spans="6:14" ht="12.75">
      <c r="F163" s="5"/>
      <c r="G163" s="5"/>
      <c r="M163" s="5"/>
      <c r="N163" s="5"/>
    </row>
    <row r="164" spans="6:14" ht="12.75">
      <c r="F164" s="5"/>
      <c r="G164" s="5"/>
      <c r="M164" s="5"/>
      <c r="N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7" ht="12.75">
      <c r="F170" s="5"/>
      <c r="G170" s="5"/>
    </row>
    <row r="171" spans="6:7" ht="12.75">
      <c r="F171" s="5"/>
      <c r="G171" s="5"/>
    </row>
    <row r="172" spans="6:7" ht="12.75">
      <c r="F172" s="5"/>
      <c r="G172" s="5"/>
    </row>
    <row r="173" spans="6:7" ht="12.75">
      <c r="F173" s="5"/>
      <c r="G173" s="5"/>
    </row>
    <row r="174" spans="6:7" ht="12.75">
      <c r="F174" s="5"/>
      <c r="G174" s="5"/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7" ht="12.75">
      <c r="F179" s="5"/>
      <c r="G179" s="5"/>
    </row>
    <row r="180" spans="6:7" ht="12.75">
      <c r="F180" s="5"/>
      <c r="G180" s="5"/>
    </row>
    <row r="181" spans="6:7" ht="12.75">
      <c r="F181" s="5"/>
      <c r="G181" s="5"/>
    </row>
    <row r="182" spans="6:7" ht="12.75">
      <c r="F182" s="5"/>
      <c r="G182" s="5"/>
    </row>
  </sheetData>
  <mergeCells count="17">
    <mergeCell ref="A25:A40"/>
    <mergeCell ref="J1:K1"/>
    <mergeCell ref="F1:G1"/>
    <mergeCell ref="F2:G2"/>
    <mergeCell ref="J5:N5"/>
    <mergeCell ref="H5:I5"/>
    <mergeCell ref="E5:G5"/>
    <mergeCell ref="O5:U5"/>
    <mergeCell ref="AE5:AF5"/>
    <mergeCell ref="A89:A95"/>
    <mergeCell ref="A82:A87"/>
    <mergeCell ref="A42:A46"/>
    <mergeCell ref="A48:A62"/>
    <mergeCell ref="A74:A80"/>
    <mergeCell ref="A64:A72"/>
    <mergeCell ref="A7:A12"/>
    <mergeCell ref="A14:A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8.421875" style="0" bestFit="1" customWidth="1"/>
  </cols>
  <sheetData>
    <row r="1" spans="1:2" ht="45.75" customHeight="1">
      <c r="A1" s="98" t="s">
        <v>138</v>
      </c>
      <c r="B1" s="3"/>
    </row>
    <row r="2" spans="1:2" ht="12.75">
      <c r="A2" s="99">
        <v>4</v>
      </c>
      <c r="B2" s="3"/>
    </row>
    <row r="3" spans="1:2" ht="12.75">
      <c r="A3" s="99">
        <v>6</v>
      </c>
      <c r="B3" s="3"/>
    </row>
    <row r="4" spans="1:2" ht="12.75">
      <c r="A4" s="99">
        <v>8</v>
      </c>
      <c r="B4" s="3"/>
    </row>
    <row r="5" spans="1:2" ht="12.75">
      <c r="A5" s="99">
        <v>10</v>
      </c>
      <c r="B5" s="3"/>
    </row>
    <row r="6" spans="1:2" ht="12.75">
      <c r="A6" s="99">
        <v>12</v>
      </c>
      <c r="B6" s="3"/>
    </row>
    <row r="7" spans="1:2" ht="12.75">
      <c r="A7" s="99">
        <v>15</v>
      </c>
      <c r="B7" s="3"/>
    </row>
    <row r="8" spans="1:2" ht="12.75">
      <c r="A8" s="99">
        <v>18</v>
      </c>
      <c r="B8" s="3"/>
    </row>
    <row r="9" spans="1:2" ht="12.75">
      <c r="A9" s="99">
        <v>24</v>
      </c>
      <c r="B9" s="3"/>
    </row>
    <row r="10" spans="1:2" ht="12.75">
      <c r="A10" s="99">
        <v>30</v>
      </c>
      <c r="B10" s="3"/>
    </row>
    <row r="11" spans="1:2" ht="12.75">
      <c r="A11" s="99">
        <v>36</v>
      </c>
      <c r="B11" s="3"/>
    </row>
    <row r="12" spans="1:2" ht="12.75">
      <c r="A12" s="99">
        <v>42</v>
      </c>
      <c r="B12" s="3"/>
    </row>
    <row r="13" spans="1:2" ht="13.5" thickBot="1">
      <c r="A13" s="100">
        <v>48</v>
      </c>
      <c r="B13" s="3"/>
    </row>
    <row r="14" ht="12.75">
      <c r="A14" s="4"/>
    </row>
    <row r="15" ht="12.75">
      <c r="A1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http://www.goleal.com/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Alcantarillado</dc:title>
  <dc:subject>Proyecto2 de Alcantarillado</dc:subject>
  <dc:creator>http://www.goleal.com/</dc:creator>
  <cp:keywords/>
  <dc:description/>
  <cp:lastModifiedBy>hbf2526</cp:lastModifiedBy>
  <dcterms:created xsi:type="dcterms:W3CDTF">2004-05-10T22:55:28Z</dcterms:created>
  <dcterms:modified xsi:type="dcterms:W3CDTF">2010-04-21T12:50:10Z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http://www.goleal.com/</vt:lpwstr>
  </property>
</Properties>
</file>